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11" windowWidth="15360" windowHeight="1089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<sst xmlns="http://schemas.openxmlformats.org/spreadsheetml/2006/main" count="155" uniqueCount="111">
  <si>
    <t>※ 新規事業投資シミュレーション ※</t>
  </si>
  <si>
    <t>(単位:千円)</t>
  </si>
  <si>
    <t>開業前</t>
  </si>
  <si>
    <t xml:space="preserve"> 初 年 度</t>
  </si>
  <si>
    <t xml:space="preserve"> 第２年度</t>
  </si>
  <si>
    <t xml:space="preserve"> 第３年度</t>
  </si>
  <si>
    <t xml:space="preserve"> 第４年度</t>
  </si>
  <si>
    <t xml:space="preserve"> 第５年度</t>
  </si>
  <si>
    <t xml:space="preserve"> 第６年度</t>
  </si>
  <si>
    <t xml:space="preserve"> 第７年度</t>
  </si>
  <si>
    <t xml:space="preserve"> 第８年度</t>
  </si>
  <si>
    <t xml:space="preserve"> 第９年度</t>
  </si>
  <si>
    <t xml:space="preserve"> 第10年度</t>
  </si>
  <si>
    <t xml:space="preserve"> 第11年度</t>
  </si>
  <si>
    <t xml:space="preserve"> 第12年度</t>
  </si>
  <si>
    <t xml:space="preserve"> 第13年度</t>
  </si>
  <si>
    <t xml:space="preserve"> 第14年度</t>
  </si>
  <si>
    <t xml:space="preserve"> 第15年度</t>
  </si>
  <si>
    <t xml:space="preserve"> 第16年度</t>
  </si>
  <si>
    <t xml:space="preserve"> 第17年度</t>
  </si>
  <si>
    <t xml:space="preserve"> 第18年度</t>
  </si>
  <si>
    <t xml:space="preserve"> 第19年度</t>
  </si>
  <si>
    <t xml:space="preserve"> 第20年度</t>
  </si>
  <si>
    <t xml:space="preserve"> ◆新規事業計画デ－タ</t>
  </si>
  <si>
    <t>　準備段階</t>
  </si>
  <si>
    <t>1.土地購入費</t>
  </si>
  <si>
    <t>損</t>
  </si>
  <si>
    <t xml:space="preserve">  建物/内装価額</t>
  </si>
  <si>
    <t>総　売　上　高</t>
  </si>
  <si>
    <t xml:space="preserve">  同･耐用年数</t>
  </si>
  <si>
    <t xml:space="preserve">  仕 入 原 価</t>
  </si>
  <si>
    <t xml:space="preserve">  その他の価額</t>
  </si>
  <si>
    <t>益</t>
  </si>
  <si>
    <t xml:space="preserve">  (定額法償却のみです）</t>
  </si>
  <si>
    <t xml:space="preserve">  減価償却費</t>
  </si>
  <si>
    <t xml:space="preserve">  保  証  金</t>
  </si>
  <si>
    <t xml:space="preserve">  同･敷引 (%)</t>
  </si>
  <si>
    <t>計</t>
  </si>
  <si>
    <t>3.自 己 資 本</t>
  </si>
  <si>
    <t>4.借 入 金 額</t>
  </si>
  <si>
    <t>算</t>
  </si>
  <si>
    <t xml:space="preserve">  返 済 年 数</t>
  </si>
  <si>
    <t xml:space="preserve">  (元金均等計算です）</t>
  </si>
  <si>
    <t>販売経費等合計</t>
  </si>
  <si>
    <t>　借入の年利率</t>
  </si>
  <si>
    <t>書</t>
  </si>
  <si>
    <t>税引前当期利益</t>
  </si>
  <si>
    <t xml:space="preserve">  利  率  (%)</t>
  </si>
  <si>
    <t>前期繰越利益</t>
  </si>
  <si>
    <t>5.初年度売上高</t>
  </si>
  <si>
    <t>法人税等充当額</t>
  </si>
  <si>
    <t xml:space="preserve"> 売上高　Ａ</t>
  </si>
  <si>
    <t>未 処 分 利 益</t>
  </si>
  <si>
    <t>　増加率(%/年)</t>
  </si>
  <si>
    <t>　原価率(%)</t>
  </si>
  <si>
    <t>☆ 新規事業資金収支計算書 ☆</t>
  </si>
  <si>
    <t xml:space="preserve"> 売上高　Ｂ</t>
  </si>
  <si>
    <t xml:space="preserve"> 前期繰越残高</t>
  </si>
  <si>
    <t xml:space="preserve"> 売上高　Ｃ</t>
  </si>
  <si>
    <t>収</t>
  </si>
  <si>
    <t>資</t>
  </si>
  <si>
    <t>入</t>
  </si>
  <si>
    <t>の</t>
  </si>
  <si>
    <t xml:space="preserve"> 自 己 資 本</t>
  </si>
  <si>
    <t>金</t>
  </si>
  <si>
    <t>部</t>
  </si>
  <si>
    <t xml:space="preserve"> 借入金収入</t>
  </si>
  <si>
    <t xml:space="preserve">  支 払 利 息</t>
  </si>
  <si>
    <t xml:space="preserve">    合   計</t>
  </si>
  <si>
    <t xml:space="preserve">  地 代 家 賃</t>
  </si>
  <si>
    <t xml:space="preserve">  租 税 公 課</t>
  </si>
  <si>
    <t xml:space="preserve">  その他の経費</t>
  </si>
  <si>
    <t>支</t>
  </si>
  <si>
    <t>7.初年の経費</t>
  </si>
  <si>
    <t>出</t>
  </si>
  <si>
    <t xml:space="preserve">  保  険  料</t>
  </si>
  <si>
    <t xml:space="preserve">  水道光熱費</t>
  </si>
  <si>
    <t xml:space="preserve"> 法 人 税 等</t>
  </si>
  <si>
    <t xml:space="preserve">  交　際　費</t>
  </si>
  <si>
    <t>書　</t>
  </si>
  <si>
    <t xml:space="preserve">  荷造運搬費</t>
  </si>
  <si>
    <t xml:space="preserve"> 借入金元本返済</t>
  </si>
  <si>
    <t xml:space="preserve"> 土地・建設費等</t>
  </si>
  <si>
    <t xml:space="preserve">  人　件　費</t>
  </si>
  <si>
    <t xml:space="preserve">  経費の上昇率</t>
  </si>
  <si>
    <t xml:space="preserve">  当 年 過 不 足</t>
  </si>
  <si>
    <t xml:space="preserve">     (％／年)</t>
  </si>
  <si>
    <t xml:space="preserve">  差 引 過 不 足</t>
  </si>
  <si>
    <t>会社名</t>
  </si>
  <si>
    <t xml:space="preserve">新規事業損益計算書 </t>
  </si>
  <si>
    <t>　　　売上総利益</t>
  </si>
  <si>
    <t>2.建物等購入費</t>
  </si>
  <si>
    <t>6.開業前準備経費</t>
  </si>
  <si>
    <t xml:space="preserve"> 法人・ 住民税率</t>
  </si>
  <si>
    <t>＊本帳票は概算計算式が使用されております。</t>
  </si>
  <si>
    <t>入力個所…………・・</t>
  </si>
  <si>
    <t xml:space="preserve"> 事業資金計算書 </t>
  </si>
  <si>
    <t>　税務上利益</t>
  </si>
  <si>
    <t>　利益</t>
  </si>
  <si>
    <t>資金残</t>
  </si>
  <si>
    <t>１０年後</t>
  </si>
  <si>
    <t>１５年後</t>
  </si>
  <si>
    <t>２０年後</t>
  </si>
  <si>
    <t>　５年後</t>
  </si>
  <si>
    <t>*作業がやりやすい様計算結</t>
  </si>
  <si>
    <t>果の要約を示します。</t>
  </si>
  <si>
    <t>　利益</t>
  </si>
  <si>
    <t>資金残</t>
  </si>
  <si>
    <t>１５年後</t>
  </si>
  <si>
    <t xml:space="preserve"> 借入残高</t>
  </si>
  <si>
    <t>　債 務 残  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</si>
</sst>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;;"/>
  </numFmts>
  <fonts count="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ＨＧｺﾞｼｯｸE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6" fontId="1" fillId="2" borderId="0" xfId="0" applyNumberFormat="1" applyFont="1" applyFill="1" applyAlignment="1" applyProtection="1">
      <alignment horizontal="left"/>
      <protection/>
    </xf>
    <xf numFmtId="0" fontId="4" fillId="2" borderId="1" xfId="0" applyFont="1" applyFill="1" applyBorder="1" applyAlignment="1" applyProtection="1" quotePrefix="1">
      <alignment horizontal="left"/>
      <protection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 quotePrefix="1">
      <alignment horizontal="left"/>
      <protection locked="0"/>
    </xf>
    <xf numFmtId="0" fontId="1" fillId="2" borderId="3" xfId="0" applyFont="1" applyFill="1" applyBorder="1" applyAlignment="1">
      <alignment/>
    </xf>
    <xf numFmtId="0" fontId="1" fillId="2" borderId="3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 quotePrefix="1">
      <alignment/>
      <protection/>
    </xf>
    <xf numFmtId="0" fontId="1" fillId="2" borderId="3" xfId="0" applyFont="1" applyFill="1" applyBorder="1" applyAlignment="1" quotePrefix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0" fillId="2" borderId="4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left"/>
      <protection/>
    </xf>
    <xf numFmtId="177" fontId="1" fillId="2" borderId="8" xfId="0" applyNumberFormat="1" applyFont="1" applyFill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 quotePrefix="1">
      <alignment horizontal="left"/>
      <protection/>
    </xf>
    <xf numFmtId="37" fontId="1" fillId="2" borderId="9" xfId="0" applyNumberFormat="1" applyFont="1" applyFill="1" applyBorder="1" applyAlignment="1" applyProtection="1">
      <alignment/>
      <protection/>
    </xf>
    <xf numFmtId="37" fontId="1" fillId="2" borderId="10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 quotePrefix="1">
      <alignment horizontal="left"/>
      <protection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37" fontId="1" fillId="2" borderId="8" xfId="0" applyNumberFormat="1" applyFont="1" applyFill="1" applyBorder="1" applyAlignment="1" applyProtection="1">
      <alignment/>
      <protection/>
    </xf>
    <xf numFmtId="37" fontId="1" fillId="2" borderId="13" xfId="0" applyNumberFormat="1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/>
    </xf>
    <xf numFmtId="0" fontId="1" fillId="2" borderId="14" xfId="0" applyFont="1" applyFill="1" applyBorder="1" applyAlignment="1" applyProtection="1">
      <alignment horizontal="left"/>
      <protection/>
    </xf>
    <xf numFmtId="37" fontId="1" fillId="2" borderId="14" xfId="0" applyNumberFormat="1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 horizontal="left"/>
      <protection/>
    </xf>
    <xf numFmtId="37" fontId="1" fillId="2" borderId="15" xfId="0" applyNumberFormat="1" applyFont="1" applyFill="1" applyBorder="1" applyAlignment="1" applyProtection="1">
      <alignment/>
      <protection/>
    </xf>
    <xf numFmtId="37" fontId="1" fillId="2" borderId="16" xfId="0" applyNumberFormat="1" applyFont="1" applyFill="1" applyBorder="1" applyAlignment="1" applyProtection="1">
      <alignment/>
      <protection/>
    </xf>
    <xf numFmtId="0" fontId="1" fillId="2" borderId="17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 quotePrefix="1">
      <alignment horizontal="left"/>
      <protection/>
    </xf>
    <xf numFmtId="0" fontId="1" fillId="2" borderId="2" xfId="0" applyFont="1" applyFill="1" applyBorder="1" applyAlignment="1">
      <alignment/>
    </xf>
    <xf numFmtId="37" fontId="1" fillId="2" borderId="9" xfId="0" applyNumberFormat="1" applyFont="1" applyFill="1" applyBorder="1" applyAlignment="1" applyProtection="1" quotePrefix="1">
      <alignment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 quotePrefix="1">
      <alignment horizontal="left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13" xfId="0" applyFont="1" applyFill="1" applyBorder="1" applyAlignment="1">
      <alignment/>
    </xf>
    <xf numFmtId="0" fontId="1" fillId="2" borderId="9" xfId="0" applyFont="1" applyFill="1" applyBorder="1" applyAlignment="1" applyProtection="1">
      <alignment/>
      <protection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9" xfId="0" applyNumberFormat="1" applyFont="1" applyFill="1" applyBorder="1" applyAlignment="1" applyProtection="1">
      <alignment/>
      <protection/>
    </xf>
    <xf numFmtId="3" fontId="1" fillId="2" borderId="10" xfId="0" applyNumberFormat="1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 quotePrefix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37" fontId="3" fillId="3" borderId="19" xfId="0" applyNumberFormat="1" applyFont="1" applyFill="1" applyBorder="1" applyAlignment="1" applyProtection="1">
      <alignment/>
      <protection locked="0"/>
    </xf>
    <xf numFmtId="37" fontId="3" fillId="3" borderId="11" xfId="0" applyNumberFormat="1" applyFont="1" applyFill="1" applyBorder="1" applyAlignment="1" applyProtection="1">
      <alignment/>
      <protection locked="0"/>
    </xf>
    <xf numFmtId="37" fontId="3" fillId="3" borderId="20" xfId="0" applyNumberFormat="1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37" fontId="3" fillId="3" borderId="21" xfId="0" applyNumberFormat="1" applyFont="1" applyFill="1" applyBorder="1" applyAlignment="1" applyProtection="1">
      <alignment/>
      <protection locked="0"/>
    </xf>
    <xf numFmtId="0" fontId="3" fillId="3" borderId="22" xfId="0" applyNumberFormat="1" applyFont="1" applyFill="1" applyBorder="1" applyAlignment="1" applyProtection="1">
      <alignment/>
      <protection locked="0"/>
    </xf>
    <xf numFmtId="0" fontId="3" fillId="3" borderId="23" xfId="0" applyNumberFormat="1" applyFont="1" applyFill="1" applyBorder="1" applyAlignment="1" applyProtection="1">
      <alignment/>
      <protection locked="0"/>
    </xf>
    <xf numFmtId="37" fontId="3" fillId="3" borderId="22" xfId="0" applyNumberFormat="1" applyFont="1" applyFill="1" applyBorder="1" applyAlignment="1" applyProtection="1">
      <alignment/>
      <protection locked="0"/>
    </xf>
    <xf numFmtId="0" fontId="3" fillId="3" borderId="24" xfId="0" applyNumberFormat="1" applyFont="1" applyFill="1" applyBorder="1" applyAlignment="1" applyProtection="1">
      <alignment/>
      <protection locked="0"/>
    </xf>
    <xf numFmtId="37" fontId="3" fillId="3" borderId="24" xfId="0" applyNumberFormat="1" applyFont="1" applyFill="1" applyBorder="1" applyAlignment="1" applyProtection="1">
      <alignment/>
      <protection locked="0"/>
    </xf>
    <xf numFmtId="0" fontId="3" fillId="3" borderId="24" xfId="0" applyFont="1" applyFill="1" applyBorder="1" applyAlignment="1" applyProtection="1">
      <alignment/>
      <protection locked="0"/>
    </xf>
    <xf numFmtId="37" fontId="3" fillId="2" borderId="25" xfId="0" applyNumberFormat="1" applyFont="1" applyFill="1" applyBorder="1" applyAlignment="1" applyProtection="1">
      <alignment/>
      <protection locked="0"/>
    </xf>
    <xf numFmtId="37" fontId="3" fillId="3" borderId="26" xfId="0" applyNumberFormat="1" applyFont="1" applyFill="1" applyBorder="1" applyAlignment="1" applyProtection="1">
      <alignment/>
      <protection locked="0"/>
    </xf>
    <xf numFmtId="37" fontId="3" fillId="3" borderId="27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 quotePrefix="1">
      <alignment horizontal="left"/>
      <protection/>
    </xf>
    <xf numFmtId="37" fontId="1" fillId="2" borderId="8" xfId="0" applyNumberFormat="1" applyFont="1" applyFill="1" applyBorder="1" applyAlignment="1" applyProtection="1" quotePrefix="1">
      <alignment/>
      <protection/>
    </xf>
    <xf numFmtId="37" fontId="1" fillId="2" borderId="28" xfId="0" applyNumberFormat="1" applyFont="1" applyFill="1" applyBorder="1" applyAlignment="1" applyProtection="1" quotePrefix="1">
      <alignment/>
      <protection/>
    </xf>
    <xf numFmtId="37" fontId="1" fillId="2" borderId="0" xfId="0" applyNumberFormat="1" applyFont="1" applyFill="1" applyBorder="1" applyAlignment="1" applyProtection="1" quotePrefix="1">
      <alignment/>
      <protection/>
    </xf>
    <xf numFmtId="37" fontId="1" fillId="2" borderId="14" xfId="0" applyNumberFormat="1" applyFont="1" applyFill="1" applyBorder="1" applyAlignment="1" applyProtection="1" quotePrefix="1">
      <alignment/>
      <protection/>
    </xf>
    <xf numFmtId="0" fontId="0" fillId="3" borderId="27" xfId="0" applyFill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quotePrefix="1">
      <alignment/>
    </xf>
    <xf numFmtId="0" fontId="0" fillId="0" borderId="32" xfId="0" applyBorder="1" applyAlignment="1" quotePrefix="1">
      <alignment/>
    </xf>
    <xf numFmtId="37" fontId="0" fillId="0" borderId="33" xfId="0" applyNumberFormat="1" applyBorder="1" applyAlignment="1">
      <alignment/>
    </xf>
    <xf numFmtId="0" fontId="0" fillId="0" borderId="34" xfId="0" applyBorder="1" applyAlignment="1" quotePrefix="1">
      <alignment/>
    </xf>
    <xf numFmtId="37" fontId="0" fillId="0" borderId="35" xfId="0" applyNumberFormat="1" applyBorder="1" applyAlignment="1">
      <alignment/>
    </xf>
    <xf numFmtId="37" fontId="0" fillId="0" borderId="36" xfId="0" applyNumberForma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33" xfId="0" applyFont="1" applyBorder="1" applyAlignment="1" quotePrefix="1">
      <alignment/>
    </xf>
    <xf numFmtId="0" fontId="6" fillId="0" borderId="32" xfId="0" applyFont="1" applyBorder="1" applyAlignment="1" quotePrefix="1">
      <alignment/>
    </xf>
    <xf numFmtId="0" fontId="6" fillId="0" borderId="34" xfId="0" applyFont="1" applyBorder="1" applyAlignment="1" quotePrefix="1">
      <alignment/>
    </xf>
    <xf numFmtId="37" fontId="1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7"/>
  <sheetViews>
    <sheetView tabSelected="1" workbookViewId="0" topLeftCell="V32">
      <selection activeCell="AH45" sqref="AH45"/>
    </sheetView>
  </sheetViews>
  <sheetFormatPr defaultColWidth="9.00390625" defaultRowHeight="13.5"/>
  <cols>
    <col min="1" max="1" width="7.625" style="0" customWidth="1"/>
    <col min="4" max="4" width="0.74609375" style="0" customWidth="1"/>
    <col min="5" max="5" width="18.00390625" style="0" customWidth="1"/>
    <col min="8" max="8" width="3.50390625" style="0" customWidth="1"/>
    <col min="9" max="9" width="4.625" style="0" customWidth="1"/>
    <col min="10" max="10" width="16.125" style="0" customWidth="1"/>
    <col min="11" max="21" width="10.375" style="0" customWidth="1"/>
  </cols>
  <sheetData>
    <row r="1" spans="1:33" ht="14.25" thickBot="1">
      <c r="A1" s="78"/>
      <c r="B1" s="78"/>
      <c r="C1" s="78"/>
      <c r="D1" s="1"/>
      <c r="E1" s="1" t="s">
        <v>95</v>
      </c>
      <c r="F1" s="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78"/>
      <c r="B2" s="78"/>
      <c r="C2" s="78"/>
      <c r="D2" s="1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1"/>
    </row>
    <row r="3" spans="1:33" ht="13.5">
      <c r="A3" s="78"/>
      <c r="B3" s="78"/>
      <c r="C3" s="78"/>
      <c r="D3" s="1"/>
      <c r="E3" s="5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4"/>
      <c r="Y3" s="4"/>
      <c r="Z3" s="4"/>
      <c r="AA3" s="4"/>
      <c r="AB3" s="4"/>
      <c r="AC3" s="4"/>
      <c r="AD3" s="4"/>
      <c r="AE3" s="4"/>
      <c r="AF3" s="1"/>
      <c r="AG3" s="1"/>
    </row>
    <row r="4" spans="1:33" ht="24.75" thickBot="1">
      <c r="A4" s="78"/>
      <c r="B4" s="78"/>
      <c r="C4" s="78"/>
      <c r="D4" s="1"/>
      <c r="E4" s="2"/>
      <c r="F4" s="2"/>
      <c r="G4" s="2"/>
      <c r="H4" s="2"/>
      <c r="I4" s="6" t="s">
        <v>0</v>
      </c>
      <c r="J4" s="2"/>
      <c r="K4" s="7" t="s">
        <v>89</v>
      </c>
      <c r="L4" s="8"/>
      <c r="M4" s="8"/>
      <c r="N4" s="8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4"/>
      <c r="AD4" s="4"/>
      <c r="AE4" s="4"/>
      <c r="AF4" s="1"/>
      <c r="AG4" s="1"/>
    </row>
    <row r="5" spans="1:33" ht="15" thickBot="1" thickTop="1">
      <c r="A5" s="78"/>
      <c r="B5" s="78"/>
      <c r="C5" s="78"/>
      <c r="D5" s="1"/>
      <c r="E5" s="9" t="s">
        <v>88</v>
      </c>
      <c r="F5" s="9"/>
      <c r="G5" s="10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3"/>
      <c r="U5" s="14" t="s">
        <v>1</v>
      </c>
      <c r="V5" s="15" t="str">
        <f>+K4</f>
        <v>新規事業損益計算書 </v>
      </c>
      <c r="W5" s="4"/>
      <c r="X5" s="4"/>
      <c r="Y5" s="4"/>
      <c r="Z5" s="4"/>
      <c r="AA5" s="4"/>
      <c r="AB5" s="4"/>
      <c r="AC5" s="4"/>
      <c r="AD5" s="4"/>
      <c r="AE5" s="14" t="s">
        <v>1</v>
      </c>
      <c r="AF5" s="1"/>
      <c r="AG5" s="1"/>
    </row>
    <row r="6" spans="1:33" ht="13.5">
      <c r="A6" s="78"/>
      <c r="B6" s="78"/>
      <c r="C6" s="78"/>
      <c r="D6" s="1"/>
      <c r="E6" s="2"/>
      <c r="F6" s="2"/>
      <c r="G6" s="2"/>
      <c r="H6" s="16"/>
      <c r="I6" s="16"/>
      <c r="J6" s="17"/>
      <c r="K6" s="18" t="s">
        <v>2</v>
      </c>
      <c r="L6" s="18" t="s">
        <v>3</v>
      </c>
      <c r="M6" s="18" t="s">
        <v>4</v>
      </c>
      <c r="N6" s="18" t="s">
        <v>5</v>
      </c>
      <c r="O6" s="18" t="s">
        <v>6</v>
      </c>
      <c r="P6" s="18" t="s">
        <v>7</v>
      </c>
      <c r="Q6" s="18" t="s">
        <v>8</v>
      </c>
      <c r="R6" s="18" t="s">
        <v>9</v>
      </c>
      <c r="S6" s="18" t="s">
        <v>10</v>
      </c>
      <c r="T6" s="18" t="s">
        <v>11</v>
      </c>
      <c r="U6" s="19" t="s">
        <v>12</v>
      </c>
      <c r="V6" s="20" t="s">
        <v>13</v>
      </c>
      <c r="W6" s="20" t="s">
        <v>14</v>
      </c>
      <c r="X6" s="20" t="s">
        <v>15</v>
      </c>
      <c r="Y6" s="20" t="s">
        <v>16</v>
      </c>
      <c r="Z6" s="20" t="s">
        <v>17</v>
      </c>
      <c r="AA6" s="20" t="s">
        <v>18</v>
      </c>
      <c r="AB6" s="20" t="s">
        <v>19</v>
      </c>
      <c r="AC6" s="20" t="s">
        <v>20</v>
      </c>
      <c r="AD6" s="20" t="s">
        <v>21</v>
      </c>
      <c r="AE6" s="21" t="s">
        <v>22</v>
      </c>
      <c r="AF6" s="22"/>
      <c r="AG6" s="1"/>
    </row>
    <row r="7" spans="1:33" ht="13.5">
      <c r="A7" s="78"/>
      <c r="B7" s="78"/>
      <c r="C7" s="78"/>
      <c r="D7" s="1"/>
      <c r="E7" s="3" t="s">
        <v>23</v>
      </c>
      <c r="F7" s="2"/>
      <c r="G7" s="2"/>
      <c r="H7" s="16"/>
      <c r="I7" s="23"/>
      <c r="J7" s="11"/>
      <c r="K7" s="24" t="s">
        <v>24</v>
      </c>
      <c r="L7" s="25">
        <v>1</v>
      </c>
      <c r="M7" s="25">
        <f>+L7+1</f>
        <v>2</v>
      </c>
      <c r="N7" s="25">
        <v>3</v>
      </c>
      <c r="O7" s="25">
        <v>4</v>
      </c>
      <c r="P7" s="25">
        <v>5</v>
      </c>
      <c r="Q7" s="25">
        <v>6</v>
      </c>
      <c r="R7" s="25">
        <v>7</v>
      </c>
      <c r="S7" s="25">
        <v>8</v>
      </c>
      <c r="T7" s="25">
        <v>9</v>
      </c>
      <c r="U7" s="25">
        <v>10</v>
      </c>
      <c r="V7" s="25">
        <v>11</v>
      </c>
      <c r="W7" s="25">
        <v>12</v>
      </c>
      <c r="X7" s="25">
        <v>13</v>
      </c>
      <c r="Y7" s="25">
        <v>14</v>
      </c>
      <c r="Z7" s="25">
        <v>15</v>
      </c>
      <c r="AA7" s="25">
        <v>16</v>
      </c>
      <c r="AB7" s="25">
        <v>17</v>
      </c>
      <c r="AC7" s="25">
        <v>18</v>
      </c>
      <c r="AD7" s="25">
        <v>19</v>
      </c>
      <c r="AE7" s="25">
        <v>20</v>
      </c>
      <c r="AF7" s="22"/>
      <c r="AG7" s="1"/>
    </row>
    <row r="8" spans="1:33" ht="14.25" thickBot="1">
      <c r="A8" s="78"/>
      <c r="B8" s="78"/>
      <c r="C8" s="78"/>
      <c r="D8" s="1"/>
      <c r="E8" s="11"/>
      <c r="F8" s="26" t="s">
        <v>1</v>
      </c>
      <c r="G8" s="2"/>
      <c r="H8" s="16"/>
      <c r="I8" s="18"/>
      <c r="J8" s="27" t="str">
        <f>+E29</f>
        <v> 売上高　Ａ</v>
      </c>
      <c r="K8" s="28"/>
      <c r="L8" s="28">
        <f>F29</f>
        <v>30000</v>
      </c>
      <c r="M8" s="28">
        <f>L8*$F$30/100+L8</f>
        <v>30300</v>
      </c>
      <c r="N8" s="28">
        <f aca="true" t="shared" si="0" ref="N8:AE8">M8*$F$30/100+M8</f>
        <v>30603</v>
      </c>
      <c r="O8" s="28">
        <f t="shared" si="0"/>
        <v>30909.03</v>
      </c>
      <c r="P8" s="28">
        <f t="shared" si="0"/>
        <v>31218.1203</v>
      </c>
      <c r="Q8" s="28">
        <f t="shared" si="0"/>
        <v>31530.301503</v>
      </c>
      <c r="R8" s="28">
        <f t="shared" si="0"/>
        <v>31845.60451803</v>
      </c>
      <c r="S8" s="28">
        <f t="shared" si="0"/>
        <v>32164.0605632103</v>
      </c>
      <c r="T8" s="28">
        <f t="shared" si="0"/>
        <v>32485.701168842403</v>
      </c>
      <c r="U8" s="28">
        <f t="shared" si="0"/>
        <v>32810.558180530825</v>
      </c>
      <c r="V8" s="28">
        <f t="shared" si="0"/>
        <v>33138.66376233613</v>
      </c>
      <c r="W8" s="28">
        <f t="shared" si="0"/>
        <v>33470.050399959495</v>
      </c>
      <c r="X8" s="28">
        <f t="shared" si="0"/>
        <v>33804.75090395909</v>
      </c>
      <c r="Y8" s="28">
        <f t="shared" si="0"/>
        <v>34142.79841299868</v>
      </c>
      <c r="Z8" s="28">
        <f t="shared" si="0"/>
        <v>34484.22639712867</v>
      </c>
      <c r="AA8" s="28">
        <f t="shared" si="0"/>
        <v>34829.068661099955</v>
      </c>
      <c r="AB8" s="28">
        <f t="shared" si="0"/>
        <v>35177.35934771095</v>
      </c>
      <c r="AC8" s="28">
        <f t="shared" si="0"/>
        <v>35529.132941188065</v>
      </c>
      <c r="AD8" s="28">
        <f t="shared" si="0"/>
        <v>35884.42427059994</v>
      </c>
      <c r="AE8" s="28">
        <f t="shared" si="0"/>
        <v>36243.26851330594</v>
      </c>
      <c r="AF8" s="22"/>
      <c r="AG8" s="1"/>
    </row>
    <row r="9" spans="1:33" ht="14.25" thickBot="1">
      <c r="A9" s="78"/>
      <c r="B9" s="78"/>
      <c r="C9" s="78"/>
      <c r="D9" s="1"/>
      <c r="E9" s="30" t="s">
        <v>25</v>
      </c>
      <c r="F9" s="71">
        <v>80000</v>
      </c>
      <c r="G9" s="31"/>
      <c r="H9" s="16"/>
      <c r="I9" s="18"/>
      <c r="J9" s="27" t="str">
        <f>+E32</f>
        <v> 売上高　Ｂ</v>
      </c>
      <c r="K9" s="28"/>
      <c r="L9" s="28">
        <f>F32</f>
        <v>0</v>
      </c>
      <c r="M9" s="28">
        <f>L9*$F$33/100+L9</f>
        <v>0</v>
      </c>
      <c r="N9" s="28">
        <f aca="true" t="shared" si="1" ref="N9:AE9">M9*$F$33/100+M9</f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28">
        <f t="shared" si="1"/>
        <v>0</v>
      </c>
      <c r="AF9" s="22"/>
      <c r="AG9" s="1"/>
    </row>
    <row r="10" spans="1:33" ht="14.25" thickBot="1">
      <c r="A10" s="78"/>
      <c r="B10" s="78"/>
      <c r="C10" s="78"/>
      <c r="D10" s="1"/>
      <c r="E10" s="24" t="s">
        <v>91</v>
      </c>
      <c r="F10" s="32"/>
      <c r="G10" s="2"/>
      <c r="H10" s="18" t="s">
        <v>26</v>
      </c>
      <c r="I10" s="18"/>
      <c r="J10" s="30" t="str">
        <f>+E35</f>
        <v> 売上高　Ｃ</v>
      </c>
      <c r="K10" s="33"/>
      <c r="L10" s="33">
        <f>F35</f>
        <v>0</v>
      </c>
      <c r="M10" s="33">
        <f>L10*$F$36/100+L10</f>
        <v>0</v>
      </c>
      <c r="N10" s="33">
        <f aca="true" t="shared" si="2" ref="N10:AE10">M10*$F$36/100+M10</f>
        <v>0</v>
      </c>
      <c r="O10" s="33">
        <f t="shared" si="2"/>
        <v>0</v>
      </c>
      <c r="P10" s="33">
        <f t="shared" si="2"/>
        <v>0</v>
      </c>
      <c r="Q10" s="33">
        <f t="shared" si="2"/>
        <v>0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0</v>
      </c>
      <c r="V10" s="33">
        <f t="shared" si="2"/>
        <v>0</v>
      </c>
      <c r="W10" s="33">
        <f t="shared" si="2"/>
        <v>0</v>
      </c>
      <c r="X10" s="33">
        <f t="shared" si="2"/>
        <v>0</v>
      </c>
      <c r="Y10" s="33">
        <f t="shared" si="2"/>
        <v>0</v>
      </c>
      <c r="Z10" s="33">
        <f t="shared" si="2"/>
        <v>0</v>
      </c>
      <c r="AA10" s="33">
        <f t="shared" si="2"/>
        <v>0</v>
      </c>
      <c r="AB10" s="33">
        <f t="shared" si="2"/>
        <v>0</v>
      </c>
      <c r="AC10" s="33">
        <f t="shared" si="2"/>
        <v>0</v>
      </c>
      <c r="AD10" s="33">
        <f t="shared" si="2"/>
        <v>0</v>
      </c>
      <c r="AE10" s="33">
        <f t="shared" si="2"/>
        <v>0</v>
      </c>
      <c r="AF10" s="22"/>
      <c r="AG10" s="1"/>
    </row>
    <row r="11" spans="1:33" ht="13.5">
      <c r="A11" s="78"/>
      <c r="B11" s="78"/>
      <c r="C11" s="78"/>
      <c r="D11" s="1"/>
      <c r="E11" s="27" t="s">
        <v>27</v>
      </c>
      <c r="F11" s="58">
        <v>30000</v>
      </c>
      <c r="G11" s="31"/>
      <c r="H11" s="16"/>
      <c r="I11" s="24" t="s">
        <v>28</v>
      </c>
      <c r="J11" s="24"/>
      <c r="K11" s="33">
        <f>SUM(K8:K10)</f>
        <v>0</v>
      </c>
      <c r="L11" s="33">
        <f>ROUND(SUM(L8:L10),0)</f>
        <v>30000</v>
      </c>
      <c r="M11" s="33">
        <f aca="true" t="shared" si="3" ref="M11:AE11">ROUND(SUM(M8:M10),0)</f>
        <v>30300</v>
      </c>
      <c r="N11" s="33">
        <f t="shared" si="3"/>
        <v>30603</v>
      </c>
      <c r="O11" s="33">
        <f t="shared" si="3"/>
        <v>30909</v>
      </c>
      <c r="P11" s="33">
        <f t="shared" si="3"/>
        <v>31218</v>
      </c>
      <c r="Q11" s="33">
        <f t="shared" si="3"/>
        <v>31530</v>
      </c>
      <c r="R11" s="33">
        <f t="shared" si="3"/>
        <v>31846</v>
      </c>
      <c r="S11" s="33">
        <f t="shared" si="3"/>
        <v>32164</v>
      </c>
      <c r="T11" s="33">
        <f t="shared" si="3"/>
        <v>32486</v>
      </c>
      <c r="U11" s="33">
        <f t="shared" si="3"/>
        <v>32811</v>
      </c>
      <c r="V11" s="33">
        <f t="shared" si="3"/>
        <v>33139</v>
      </c>
      <c r="W11" s="33">
        <f t="shared" si="3"/>
        <v>33470</v>
      </c>
      <c r="X11" s="33">
        <f t="shared" si="3"/>
        <v>33805</v>
      </c>
      <c r="Y11" s="33">
        <f t="shared" si="3"/>
        <v>34143</v>
      </c>
      <c r="Z11" s="33">
        <f t="shared" si="3"/>
        <v>34484</v>
      </c>
      <c r="AA11" s="33">
        <f t="shared" si="3"/>
        <v>34829</v>
      </c>
      <c r="AB11" s="33">
        <f t="shared" si="3"/>
        <v>35177</v>
      </c>
      <c r="AC11" s="33">
        <f t="shared" si="3"/>
        <v>35529</v>
      </c>
      <c r="AD11" s="33">
        <f t="shared" si="3"/>
        <v>35884</v>
      </c>
      <c r="AE11" s="33">
        <f t="shared" si="3"/>
        <v>36243</v>
      </c>
      <c r="AF11" s="22"/>
      <c r="AG11" s="1"/>
    </row>
    <row r="12" spans="1:33" ht="13.5">
      <c r="A12" s="78"/>
      <c r="B12" s="78"/>
      <c r="C12" s="78"/>
      <c r="D12" s="1"/>
      <c r="E12" s="35" t="s">
        <v>29</v>
      </c>
      <c r="F12" s="58">
        <v>25</v>
      </c>
      <c r="G12" s="31"/>
      <c r="H12" s="16"/>
      <c r="I12" s="36"/>
      <c r="J12" s="37" t="s">
        <v>30</v>
      </c>
      <c r="K12" s="38"/>
      <c r="L12" s="38">
        <f>L8*$F$31/100+L9*$F$34/100+L10*$F$37/100</f>
        <v>9000</v>
      </c>
      <c r="M12" s="38">
        <f aca="true" t="shared" si="4" ref="M12:AE12">M8*$F$31/100+M9*$F$34/100+M10*$F$37/100</f>
        <v>9090</v>
      </c>
      <c r="N12" s="38">
        <f t="shared" si="4"/>
        <v>9180.9</v>
      </c>
      <c r="O12" s="38">
        <f t="shared" si="4"/>
        <v>9272.708999999999</v>
      </c>
      <c r="P12" s="38">
        <f t="shared" si="4"/>
        <v>9365.43609</v>
      </c>
      <c r="Q12" s="38">
        <f t="shared" si="4"/>
        <v>9459.0904509</v>
      </c>
      <c r="R12" s="38">
        <f t="shared" si="4"/>
        <v>9553.681355408999</v>
      </c>
      <c r="S12" s="38">
        <f t="shared" si="4"/>
        <v>9649.21816896309</v>
      </c>
      <c r="T12" s="38">
        <f t="shared" si="4"/>
        <v>9745.710350652722</v>
      </c>
      <c r="U12" s="38">
        <f t="shared" si="4"/>
        <v>9843.167454159247</v>
      </c>
      <c r="V12" s="38">
        <f t="shared" si="4"/>
        <v>9941.59912870084</v>
      </c>
      <c r="W12" s="38">
        <f t="shared" si="4"/>
        <v>10041.01511998785</v>
      </c>
      <c r="X12" s="38">
        <f t="shared" si="4"/>
        <v>10141.425271187727</v>
      </c>
      <c r="Y12" s="38">
        <f t="shared" si="4"/>
        <v>10242.839523899604</v>
      </c>
      <c r="Z12" s="38">
        <f t="shared" si="4"/>
        <v>10345.2679191386</v>
      </c>
      <c r="AA12" s="38">
        <f t="shared" si="4"/>
        <v>10448.720598329986</v>
      </c>
      <c r="AB12" s="38">
        <f t="shared" si="4"/>
        <v>10553.207804313286</v>
      </c>
      <c r="AC12" s="38">
        <f t="shared" si="4"/>
        <v>10658.73988235642</v>
      </c>
      <c r="AD12" s="38">
        <f t="shared" si="4"/>
        <v>10765.327281179982</v>
      </c>
      <c r="AE12" s="38">
        <f t="shared" si="4"/>
        <v>10872.980553991783</v>
      </c>
      <c r="AF12" s="22"/>
      <c r="AG12" s="1"/>
    </row>
    <row r="13" spans="1:33" ht="13.5">
      <c r="A13" s="78"/>
      <c r="B13" s="78"/>
      <c r="C13" s="78"/>
      <c r="D13" s="1"/>
      <c r="E13" s="35" t="s">
        <v>31</v>
      </c>
      <c r="F13" s="58">
        <v>5000</v>
      </c>
      <c r="G13" s="31"/>
      <c r="H13" s="16"/>
      <c r="I13" s="23" t="s">
        <v>90</v>
      </c>
      <c r="J13" s="24"/>
      <c r="K13" s="33">
        <f>+K11-K12</f>
        <v>0</v>
      </c>
      <c r="L13" s="33">
        <f aca="true" t="shared" si="5" ref="L13:AE13">+L11-L12</f>
        <v>21000</v>
      </c>
      <c r="M13" s="33">
        <f t="shared" si="5"/>
        <v>21210</v>
      </c>
      <c r="N13" s="33">
        <f t="shared" si="5"/>
        <v>21422.1</v>
      </c>
      <c r="O13" s="33">
        <f t="shared" si="5"/>
        <v>21636.291</v>
      </c>
      <c r="P13" s="33">
        <f t="shared" si="5"/>
        <v>21852.56391</v>
      </c>
      <c r="Q13" s="33">
        <f t="shared" si="5"/>
        <v>22070.9095491</v>
      </c>
      <c r="R13" s="33">
        <f t="shared" si="5"/>
        <v>22292.318644591003</v>
      </c>
      <c r="S13" s="33">
        <f t="shared" si="5"/>
        <v>22514.78183103691</v>
      </c>
      <c r="T13" s="33">
        <f t="shared" si="5"/>
        <v>22740.28964934728</v>
      </c>
      <c r="U13" s="33">
        <f t="shared" si="5"/>
        <v>22967.832545840753</v>
      </c>
      <c r="V13" s="33">
        <f t="shared" si="5"/>
        <v>23197.40087129916</v>
      </c>
      <c r="W13" s="33">
        <f t="shared" si="5"/>
        <v>23428.98488001215</v>
      </c>
      <c r="X13" s="33">
        <f t="shared" si="5"/>
        <v>23663.574728812273</v>
      </c>
      <c r="Y13" s="33">
        <f t="shared" si="5"/>
        <v>23900.1604761004</v>
      </c>
      <c r="Z13" s="33">
        <f t="shared" si="5"/>
        <v>24138.732080861402</v>
      </c>
      <c r="AA13" s="33">
        <f t="shared" si="5"/>
        <v>24380.279401670014</v>
      </c>
      <c r="AB13" s="33">
        <f t="shared" si="5"/>
        <v>24623.792195686714</v>
      </c>
      <c r="AC13" s="33">
        <f t="shared" si="5"/>
        <v>24870.26011764358</v>
      </c>
      <c r="AD13" s="33">
        <f t="shared" si="5"/>
        <v>25118.672718820017</v>
      </c>
      <c r="AE13" s="33">
        <f t="shared" si="5"/>
        <v>25370.019446008217</v>
      </c>
      <c r="AF13" s="22"/>
      <c r="AG13" s="1"/>
    </row>
    <row r="14" spans="1:33" ht="14.25" thickBot="1">
      <c r="A14" s="78"/>
      <c r="B14" s="78"/>
      <c r="C14" s="78"/>
      <c r="D14" s="1"/>
      <c r="E14" s="35" t="s">
        <v>29</v>
      </c>
      <c r="F14" s="58">
        <v>9</v>
      </c>
      <c r="G14" s="31"/>
      <c r="H14" s="18" t="s">
        <v>32</v>
      </c>
      <c r="I14" s="18"/>
      <c r="J14" s="39" t="str">
        <f>+E52</f>
        <v>  人　件　費</v>
      </c>
      <c r="K14" s="40"/>
      <c r="L14" s="40">
        <f>F52</f>
        <v>5000</v>
      </c>
      <c r="M14" s="40">
        <f aca="true" t="shared" si="6" ref="M14:AE14">ROUND(L14*(1+$F$54/100),0)</f>
        <v>5050</v>
      </c>
      <c r="N14" s="40">
        <f t="shared" si="6"/>
        <v>5101</v>
      </c>
      <c r="O14" s="40">
        <f t="shared" si="6"/>
        <v>5152</v>
      </c>
      <c r="P14" s="40">
        <f t="shared" si="6"/>
        <v>5204</v>
      </c>
      <c r="Q14" s="40">
        <f t="shared" si="6"/>
        <v>5256</v>
      </c>
      <c r="R14" s="40">
        <f t="shared" si="6"/>
        <v>5309</v>
      </c>
      <c r="S14" s="40">
        <f t="shared" si="6"/>
        <v>5362</v>
      </c>
      <c r="T14" s="40">
        <f t="shared" si="6"/>
        <v>5416</v>
      </c>
      <c r="U14" s="41">
        <f t="shared" si="6"/>
        <v>5470</v>
      </c>
      <c r="V14" s="40">
        <f t="shared" si="6"/>
        <v>5525</v>
      </c>
      <c r="W14" s="40">
        <f t="shared" si="6"/>
        <v>5580</v>
      </c>
      <c r="X14" s="40">
        <f t="shared" si="6"/>
        <v>5636</v>
      </c>
      <c r="Y14" s="40">
        <f t="shared" si="6"/>
        <v>5692</v>
      </c>
      <c r="Z14" s="40">
        <f t="shared" si="6"/>
        <v>5749</v>
      </c>
      <c r="AA14" s="40">
        <f t="shared" si="6"/>
        <v>5806</v>
      </c>
      <c r="AB14" s="40">
        <f t="shared" si="6"/>
        <v>5864</v>
      </c>
      <c r="AC14" s="40">
        <f t="shared" si="6"/>
        <v>5923</v>
      </c>
      <c r="AD14" s="40">
        <f t="shared" si="6"/>
        <v>5982</v>
      </c>
      <c r="AE14" s="40">
        <f t="shared" si="6"/>
        <v>6042</v>
      </c>
      <c r="AF14" s="22"/>
      <c r="AG14" s="1"/>
    </row>
    <row r="15" spans="1:33" ht="14.25" thickBot="1">
      <c r="A15" s="78"/>
      <c r="B15" s="78"/>
      <c r="C15" s="78"/>
      <c r="D15" s="1"/>
      <c r="E15" s="35" t="s">
        <v>33</v>
      </c>
      <c r="F15" s="42"/>
      <c r="G15" s="17"/>
      <c r="H15" s="16"/>
      <c r="I15" s="16"/>
      <c r="J15" s="35" t="s">
        <v>34</v>
      </c>
      <c r="K15" s="28"/>
      <c r="L15" s="28">
        <f aca="true" t="shared" si="7" ref="L15:AE15">($F$11*0.9/$F$12)*IF($F$12-L7&gt;=0,1,0)+($F$13*0.9/$F$14)*IF($F$14-L7&gt;=0,1,0)</f>
        <v>1580</v>
      </c>
      <c r="M15" s="28">
        <f t="shared" si="7"/>
        <v>1580</v>
      </c>
      <c r="N15" s="28">
        <f t="shared" si="7"/>
        <v>1580</v>
      </c>
      <c r="O15" s="28">
        <f t="shared" si="7"/>
        <v>1580</v>
      </c>
      <c r="P15" s="28">
        <f t="shared" si="7"/>
        <v>1580</v>
      </c>
      <c r="Q15" s="28">
        <f t="shared" si="7"/>
        <v>1580</v>
      </c>
      <c r="R15" s="28">
        <f t="shared" si="7"/>
        <v>1580</v>
      </c>
      <c r="S15" s="28">
        <f t="shared" si="7"/>
        <v>1580</v>
      </c>
      <c r="T15" s="28">
        <f t="shared" si="7"/>
        <v>1580</v>
      </c>
      <c r="U15" s="28">
        <f t="shared" si="7"/>
        <v>1080</v>
      </c>
      <c r="V15" s="28">
        <f t="shared" si="7"/>
        <v>1080</v>
      </c>
      <c r="W15" s="28">
        <f t="shared" si="7"/>
        <v>1080</v>
      </c>
      <c r="X15" s="28">
        <f t="shared" si="7"/>
        <v>1080</v>
      </c>
      <c r="Y15" s="28">
        <f t="shared" si="7"/>
        <v>1080</v>
      </c>
      <c r="Z15" s="28">
        <f t="shared" si="7"/>
        <v>1080</v>
      </c>
      <c r="AA15" s="28">
        <f t="shared" si="7"/>
        <v>1080</v>
      </c>
      <c r="AB15" s="28">
        <f t="shared" si="7"/>
        <v>1080</v>
      </c>
      <c r="AC15" s="28">
        <f t="shared" si="7"/>
        <v>1080</v>
      </c>
      <c r="AD15" s="28">
        <f t="shared" si="7"/>
        <v>1080</v>
      </c>
      <c r="AE15" s="28">
        <f t="shared" si="7"/>
        <v>1080</v>
      </c>
      <c r="AF15" s="22"/>
      <c r="AG15" s="1"/>
    </row>
    <row r="16" spans="1:33" ht="13.5">
      <c r="A16" s="78"/>
      <c r="B16" s="78"/>
      <c r="C16" s="78"/>
      <c r="D16" s="1"/>
      <c r="E16" s="35" t="s">
        <v>35</v>
      </c>
      <c r="F16" s="58"/>
      <c r="G16" s="31"/>
      <c r="H16" s="16"/>
      <c r="I16" s="18"/>
      <c r="J16" s="35" t="str">
        <f>+E41</f>
        <v>  地 代 家 賃</v>
      </c>
      <c r="K16" s="28">
        <f>F41</f>
        <v>0</v>
      </c>
      <c r="L16" s="28">
        <f aca="true" t="shared" si="8" ref="L16:L22">F45</f>
        <v>0</v>
      </c>
      <c r="M16" s="28">
        <f aca="true" t="shared" si="9" ref="M16:AE22">ROUND(L16*(1+$F$54/100),0)</f>
        <v>0</v>
      </c>
      <c r="N16" s="28">
        <f t="shared" si="9"/>
        <v>0</v>
      </c>
      <c r="O16" s="28">
        <f t="shared" si="9"/>
        <v>0</v>
      </c>
      <c r="P16" s="28">
        <f t="shared" si="9"/>
        <v>0</v>
      </c>
      <c r="Q16" s="28">
        <f t="shared" si="9"/>
        <v>0</v>
      </c>
      <c r="R16" s="28">
        <f t="shared" si="9"/>
        <v>0</v>
      </c>
      <c r="S16" s="28">
        <f t="shared" si="9"/>
        <v>0</v>
      </c>
      <c r="T16" s="28">
        <f t="shared" si="9"/>
        <v>0</v>
      </c>
      <c r="U16" s="29">
        <f t="shared" si="9"/>
        <v>0</v>
      </c>
      <c r="V16" s="28">
        <f t="shared" si="9"/>
        <v>0</v>
      </c>
      <c r="W16" s="28">
        <f t="shared" si="9"/>
        <v>0</v>
      </c>
      <c r="X16" s="28">
        <f t="shared" si="9"/>
        <v>0</v>
      </c>
      <c r="Y16" s="28">
        <f t="shared" si="9"/>
        <v>0</v>
      </c>
      <c r="Z16" s="28">
        <f t="shared" si="9"/>
        <v>0</v>
      </c>
      <c r="AA16" s="28">
        <f t="shared" si="9"/>
        <v>0</v>
      </c>
      <c r="AB16" s="28">
        <f t="shared" si="9"/>
        <v>0</v>
      </c>
      <c r="AC16" s="28">
        <f t="shared" si="9"/>
        <v>0</v>
      </c>
      <c r="AD16" s="28">
        <f t="shared" si="9"/>
        <v>0</v>
      </c>
      <c r="AE16" s="28">
        <f t="shared" si="9"/>
        <v>0</v>
      </c>
      <c r="AF16" s="22"/>
      <c r="AG16" s="1"/>
    </row>
    <row r="17" spans="1:33" ht="14.25" thickBot="1">
      <c r="A17" s="78"/>
      <c r="B17" s="78"/>
      <c r="C17" s="78"/>
      <c r="D17" s="1"/>
      <c r="E17" s="24" t="s">
        <v>36</v>
      </c>
      <c r="F17" s="70"/>
      <c r="G17" s="31"/>
      <c r="H17" s="18" t="s">
        <v>37</v>
      </c>
      <c r="I17" s="16"/>
      <c r="J17" s="35" t="str">
        <f>+E46</f>
        <v>  保  険  料</v>
      </c>
      <c r="K17" s="28"/>
      <c r="L17" s="28">
        <f t="shared" si="8"/>
        <v>2000</v>
      </c>
      <c r="M17" s="28">
        <f t="shared" si="9"/>
        <v>2020</v>
      </c>
      <c r="N17" s="28">
        <f t="shared" si="9"/>
        <v>2040</v>
      </c>
      <c r="O17" s="28">
        <f t="shared" si="9"/>
        <v>2060</v>
      </c>
      <c r="P17" s="28">
        <f t="shared" si="9"/>
        <v>2081</v>
      </c>
      <c r="Q17" s="28">
        <f t="shared" si="9"/>
        <v>2102</v>
      </c>
      <c r="R17" s="28">
        <f t="shared" si="9"/>
        <v>2123</v>
      </c>
      <c r="S17" s="28">
        <f t="shared" si="9"/>
        <v>2144</v>
      </c>
      <c r="T17" s="28">
        <f t="shared" si="9"/>
        <v>2165</v>
      </c>
      <c r="U17" s="29">
        <f t="shared" si="9"/>
        <v>2187</v>
      </c>
      <c r="V17" s="28">
        <f t="shared" si="9"/>
        <v>2209</v>
      </c>
      <c r="W17" s="28">
        <f t="shared" si="9"/>
        <v>2231</v>
      </c>
      <c r="X17" s="28">
        <f t="shared" si="9"/>
        <v>2253</v>
      </c>
      <c r="Y17" s="28">
        <f t="shared" si="9"/>
        <v>2276</v>
      </c>
      <c r="Z17" s="28">
        <f t="shared" si="9"/>
        <v>2299</v>
      </c>
      <c r="AA17" s="28">
        <f t="shared" si="9"/>
        <v>2322</v>
      </c>
      <c r="AB17" s="28">
        <f t="shared" si="9"/>
        <v>2345</v>
      </c>
      <c r="AC17" s="28">
        <f t="shared" si="9"/>
        <v>2368</v>
      </c>
      <c r="AD17" s="28">
        <f t="shared" si="9"/>
        <v>2392</v>
      </c>
      <c r="AE17" s="28">
        <f t="shared" si="9"/>
        <v>2416</v>
      </c>
      <c r="AF17" s="22"/>
      <c r="AG17" s="1"/>
    </row>
    <row r="18" spans="1:33" ht="14.25" thickBot="1">
      <c r="A18" s="78"/>
      <c r="B18" s="78"/>
      <c r="C18" s="78"/>
      <c r="D18" s="1"/>
      <c r="E18" s="11"/>
      <c r="F18" s="43"/>
      <c r="G18" s="2"/>
      <c r="H18" s="16"/>
      <c r="I18" s="18"/>
      <c r="J18" s="35" t="str">
        <f>+E47</f>
        <v>  租 税 公 課</v>
      </c>
      <c r="K18" s="28">
        <f>F42</f>
        <v>0</v>
      </c>
      <c r="L18" s="28">
        <f t="shared" si="8"/>
        <v>0</v>
      </c>
      <c r="M18" s="28">
        <f t="shared" si="9"/>
        <v>0</v>
      </c>
      <c r="N18" s="28">
        <f t="shared" si="9"/>
        <v>0</v>
      </c>
      <c r="O18" s="28">
        <f t="shared" si="9"/>
        <v>0</v>
      </c>
      <c r="P18" s="28">
        <f t="shared" si="9"/>
        <v>0</v>
      </c>
      <c r="Q18" s="28">
        <f t="shared" si="9"/>
        <v>0</v>
      </c>
      <c r="R18" s="28">
        <f t="shared" si="9"/>
        <v>0</v>
      </c>
      <c r="S18" s="28">
        <f t="shared" si="9"/>
        <v>0</v>
      </c>
      <c r="T18" s="28">
        <f t="shared" si="9"/>
        <v>0</v>
      </c>
      <c r="U18" s="29">
        <f t="shared" si="9"/>
        <v>0</v>
      </c>
      <c r="V18" s="28">
        <f t="shared" si="9"/>
        <v>0</v>
      </c>
      <c r="W18" s="28">
        <f t="shared" si="9"/>
        <v>0</v>
      </c>
      <c r="X18" s="28">
        <f t="shared" si="9"/>
        <v>0</v>
      </c>
      <c r="Y18" s="28">
        <f t="shared" si="9"/>
        <v>0</v>
      </c>
      <c r="Z18" s="28">
        <f t="shared" si="9"/>
        <v>0</v>
      </c>
      <c r="AA18" s="28">
        <f t="shared" si="9"/>
        <v>0</v>
      </c>
      <c r="AB18" s="28">
        <f t="shared" si="9"/>
        <v>0</v>
      </c>
      <c r="AC18" s="28">
        <f t="shared" si="9"/>
        <v>0</v>
      </c>
      <c r="AD18" s="28">
        <f t="shared" si="9"/>
        <v>0</v>
      </c>
      <c r="AE18" s="28">
        <f t="shared" si="9"/>
        <v>0</v>
      </c>
      <c r="AF18" s="22"/>
      <c r="AG18" s="1"/>
    </row>
    <row r="19" spans="1:33" ht="14.25" thickBot="1">
      <c r="A19" s="81" t="s">
        <v>104</v>
      </c>
      <c r="B19" s="82"/>
      <c r="C19" s="83"/>
      <c r="D19" s="1"/>
      <c r="E19" s="30" t="s">
        <v>38</v>
      </c>
      <c r="F19" s="59">
        <v>10000</v>
      </c>
      <c r="G19" s="31"/>
      <c r="H19" s="16"/>
      <c r="I19" s="16"/>
      <c r="J19" s="35" t="str">
        <f>+E48</f>
        <v>  水道光熱費</v>
      </c>
      <c r="K19" s="28"/>
      <c r="L19" s="28">
        <f t="shared" si="8"/>
        <v>0</v>
      </c>
      <c r="M19" s="28">
        <f t="shared" si="9"/>
        <v>0</v>
      </c>
      <c r="N19" s="28">
        <f t="shared" si="9"/>
        <v>0</v>
      </c>
      <c r="O19" s="28">
        <f t="shared" si="9"/>
        <v>0</v>
      </c>
      <c r="P19" s="28">
        <f t="shared" si="9"/>
        <v>0</v>
      </c>
      <c r="Q19" s="28">
        <f t="shared" si="9"/>
        <v>0</v>
      </c>
      <c r="R19" s="28">
        <f t="shared" si="9"/>
        <v>0</v>
      </c>
      <c r="S19" s="28">
        <f t="shared" si="9"/>
        <v>0</v>
      </c>
      <c r="T19" s="28">
        <f t="shared" si="9"/>
        <v>0</v>
      </c>
      <c r="U19" s="29">
        <f t="shared" si="9"/>
        <v>0</v>
      </c>
      <c r="V19" s="28">
        <f t="shared" si="9"/>
        <v>0</v>
      </c>
      <c r="W19" s="28">
        <f t="shared" si="9"/>
        <v>0</v>
      </c>
      <c r="X19" s="28">
        <f t="shared" si="9"/>
        <v>0</v>
      </c>
      <c r="Y19" s="28">
        <f t="shared" si="9"/>
        <v>0</v>
      </c>
      <c r="Z19" s="28">
        <f t="shared" si="9"/>
        <v>0</v>
      </c>
      <c r="AA19" s="28">
        <f t="shared" si="9"/>
        <v>0</v>
      </c>
      <c r="AB19" s="28">
        <f t="shared" si="9"/>
        <v>0</v>
      </c>
      <c r="AC19" s="28">
        <f t="shared" si="9"/>
        <v>0</v>
      </c>
      <c r="AD19" s="28">
        <f t="shared" si="9"/>
        <v>0</v>
      </c>
      <c r="AE19" s="28">
        <f t="shared" si="9"/>
        <v>0</v>
      </c>
      <c r="AF19" s="22"/>
      <c r="AG19" s="1"/>
    </row>
    <row r="20" spans="1:33" ht="13.5">
      <c r="A20" s="84" t="s">
        <v>105</v>
      </c>
      <c r="B20" s="78"/>
      <c r="C20" s="85"/>
      <c r="D20" s="1"/>
      <c r="E20" s="44"/>
      <c r="F20" s="69"/>
      <c r="G20" s="17"/>
      <c r="H20" s="16"/>
      <c r="I20" s="16"/>
      <c r="J20" s="35" t="str">
        <f>+E49</f>
        <v>  交　際　費</v>
      </c>
      <c r="K20" s="28"/>
      <c r="L20" s="28">
        <f t="shared" si="8"/>
        <v>111</v>
      </c>
      <c r="M20" s="28">
        <f t="shared" si="9"/>
        <v>112</v>
      </c>
      <c r="N20" s="28">
        <f t="shared" si="9"/>
        <v>113</v>
      </c>
      <c r="O20" s="28">
        <f t="shared" si="9"/>
        <v>114</v>
      </c>
      <c r="P20" s="28">
        <f t="shared" si="9"/>
        <v>115</v>
      </c>
      <c r="Q20" s="28">
        <f t="shared" si="9"/>
        <v>116</v>
      </c>
      <c r="R20" s="28">
        <f t="shared" si="9"/>
        <v>117</v>
      </c>
      <c r="S20" s="28">
        <f t="shared" si="9"/>
        <v>118</v>
      </c>
      <c r="T20" s="28">
        <f t="shared" si="9"/>
        <v>119</v>
      </c>
      <c r="U20" s="28">
        <f t="shared" si="9"/>
        <v>120</v>
      </c>
      <c r="V20" s="28">
        <f t="shared" si="9"/>
        <v>121</v>
      </c>
      <c r="W20" s="28">
        <f t="shared" si="9"/>
        <v>122</v>
      </c>
      <c r="X20" s="28">
        <f t="shared" si="9"/>
        <v>123</v>
      </c>
      <c r="Y20" s="28">
        <f t="shared" si="9"/>
        <v>124</v>
      </c>
      <c r="Z20" s="28">
        <f t="shared" si="9"/>
        <v>125</v>
      </c>
      <c r="AA20" s="28">
        <f t="shared" si="9"/>
        <v>126</v>
      </c>
      <c r="AB20" s="28">
        <f t="shared" si="9"/>
        <v>127</v>
      </c>
      <c r="AC20" s="28">
        <f t="shared" si="9"/>
        <v>128</v>
      </c>
      <c r="AD20" s="28">
        <f t="shared" si="9"/>
        <v>129</v>
      </c>
      <c r="AE20" s="28">
        <f t="shared" si="9"/>
        <v>130</v>
      </c>
      <c r="AF20" s="22"/>
      <c r="AG20" s="1"/>
    </row>
    <row r="21" spans="1:33" ht="14.25" thickBot="1">
      <c r="A21" s="92"/>
      <c r="B21" s="93" t="s">
        <v>106</v>
      </c>
      <c r="C21" s="94" t="s">
        <v>107</v>
      </c>
      <c r="D21" s="1"/>
      <c r="E21" s="44"/>
      <c r="F21" s="45"/>
      <c r="G21" s="17"/>
      <c r="H21" s="16"/>
      <c r="I21" s="16"/>
      <c r="J21" s="35" t="str">
        <f>+E50</f>
        <v>  荷造運搬費</v>
      </c>
      <c r="K21" s="28"/>
      <c r="L21" s="28">
        <f t="shared" si="8"/>
        <v>33</v>
      </c>
      <c r="M21" s="28">
        <f t="shared" si="9"/>
        <v>33</v>
      </c>
      <c r="N21" s="28">
        <f t="shared" si="9"/>
        <v>33</v>
      </c>
      <c r="O21" s="28">
        <f t="shared" si="9"/>
        <v>33</v>
      </c>
      <c r="P21" s="28">
        <f t="shared" si="9"/>
        <v>33</v>
      </c>
      <c r="Q21" s="28">
        <f t="shared" si="9"/>
        <v>33</v>
      </c>
      <c r="R21" s="28">
        <f t="shared" si="9"/>
        <v>33</v>
      </c>
      <c r="S21" s="28">
        <f t="shared" si="9"/>
        <v>33</v>
      </c>
      <c r="T21" s="28">
        <f t="shared" si="9"/>
        <v>33</v>
      </c>
      <c r="U21" s="28">
        <f t="shared" si="9"/>
        <v>33</v>
      </c>
      <c r="V21" s="28">
        <f t="shared" si="9"/>
        <v>33</v>
      </c>
      <c r="W21" s="28">
        <f t="shared" si="9"/>
        <v>33</v>
      </c>
      <c r="X21" s="28">
        <f t="shared" si="9"/>
        <v>33</v>
      </c>
      <c r="Y21" s="28">
        <f t="shared" si="9"/>
        <v>33</v>
      </c>
      <c r="Z21" s="28">
        <f t="shared" si="9"/>
        <v>33</v>
      </c>
      <c r="AA21" s="28">
        <f t="shared" si="9"/>
        <v>33</v>
      </c>
      <c r="AB21" s="28">
        <f t="shared" si="9"/>
        <v>33</v>
      </c>
      <c r="AC21" s="28">
        <f t="shared" si="9"/>
        <v>33</v>
      </c>
      <c r="AD21" s="28">
        <f t="shared" si="9"/>
        <v>33</v>
      </c>
      <c r="AE21" s="28">
        <f t="shared" si="9"/>
        <v>33</v>
      </c>
      <c r="AF21" s="22"/>
      <c r="AG21" s="1"/>
    </row>
    <row r="22" spans="1:33" ht="13.5">
      <c r="A22" s="95" t="s">
        <v>103</v>
      </c>
      <c r="B22" s="79">
        <f>+$P$26</f>
        <v>20826.242851851854</v>
      </c>
      <c r="C22" s="88">
        <f>+$P$54</f>
        <v>12334.801658993925</v>
      </c>
      <c r="D22" s="1"/>
      <c r="E22" s="27" t="s">
        <v>39</v>
      </c>
      <c r="F22" s="58">
        <v>100000</v>
      </c>
      <c r="G22" s="31"/>
      <c r="H22" s="18" t="s">
        <v>40</v>
      </c>
      <c r="I22" s="18"/>
      <c r="J22" s="35" t="str">
        <f>+E43</f>
        <v>  その他の経費</v>
      </c>
      <c r="K22" s="28">
        <f>F43</f>
        <v>0</v>
      </c>
      <c r="L22" s="28">
        <f t="shared" si="8"/>
        <v>0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0</v>
      </c>
      <c r="T22" s="28">
        <f t="shared" si="9"/>
        <v>0</v>
      </c>
      <c r="U22" s="29">
        <f t="shared" si="9"/>
        <v>0</v>
      </c>
      <c r="V22" s="28">
        <f t="shared" si="9"/>
        <v>0</v>
      </c>
      <c r="W22" s="28">
        <f t="shared" si="9"/>
        <v>0</v>
      </c>
      <c r="X22" s="28">
        <f t="shared" si="9"/>
        <v>0</v>
      </c>
      <c r="Y22" s="28">
        <f t="shared" si="9"/>
        <v>0</v>
      </c>
      <c r="Z22" s="28">
        <f t="shared" si="9"/>
        <v>0</v>
      </c>
      <c r="AA22" s="28">
        <f t="shared" si="9"/>
        <v>0</v>
      </c>
      <c r="AB22" s="28">
        <f t="shared" si="9"/>
        <v>0</v>
      </c>
      <c r="AC22" s="28">
        <f t="shared" si="9"/>
        <v>0</v>
      </c>
      <c r="AD22" s="28">
        <f t="shared" si="9"/>
        <v>0</v>
      </c>
      <c r="AE22" s="28">
        <f t="shared" si="9"/>
        <v>0</v>
      </c>
      <c r="AF22" s="22"/>
      <c r="AG22" s="1"/>
    </row>
    <row r="23" spans="1:33" ht="14.25" thickBot="1">
      <c r="A23" s="95" t="s">
        <v>100</v>
      </c>
      <c r="B23" s="79">
        <f>+$U$26</f>
        <v>51700.773102593725</v>
      </c>
      <c r="C23" s="88">
        <f>+$U$54</f>
        <v>27262.174403930854</v>
      </c>
      <c r="D23" s="1"/>
      <c r="E23" s="24" t="s">
        <v>41</v>
      </c>
      <c r="F23" s="60">
        <v>18</v>
      </c>
      <c r="G23" s="31"/>
      <c r="H23" s="16"/>
      <c r="I23" s="16"/>
      <c r="J23" s="35" t="str">
        <f>+E40</f>
        <v>  支 払 利 息</v>
      </c>
      <c r="K23" s="28">
        <f>F40</f>
        <v>0</v>
      </c>
      <c r="L23" s="46">
        <f>MAX(0,-ISPMT($F$26/12/100,L7,$F$23*12,$F$22))*12</f>
        <v>3981.481481481481</v>
      </c>
      <c r="M23" s="46">
        <f>MAX(0,-ISPMT($F$26/12/100,M7*12-12,$F$23*12,$F$22))*12</f>
        <v>3777.7777777777783</v>
      </c>
      <c r="N23" s="46">
        <f aca="true" t="shared" si="10" ref="N23:AE23">MAX(0,-ISPMT($F$26/12/100,N7*12-12,$F$23*12,$F$22))*12</f>
        <v>3555.5555555555547</v>
      </c>
      <c r="O23" s="46">
        <f t="shared" si="10"/>
        <v>3333.333333333333</v>
      </c>
      <c r="P23" s="46">
        <f t="shared" si="10"/>
        <v>3111.111111111111</v>
      </c>
      <c r="Q23" s="46">
        <f t="shared" si="10"/>
        <v>2888.8888888888887</v>
      </c>
      <c r="R23" s="46">
        <f t="shared" si="10"/>
        <v>2666.666666666667</v>
      </c>
      <c r="S23" s="46">
        <f t="shared" si="10"/>
        <v>2444.4444444444443</v>
      </c>
      <c r="T23" s="46">
        <f t="shared" si="10"/>
        <v>2222.222222222222</v>
      </c>
      <c r="U23" s="46">
        <f t="shared" si="10"/>
        <v>2000</v>
      </c>
      <c r="V23" s="46">
        <f t="shared" si="10"/>
        <v>1777.7777777777774</v>
      </c>
      <c r="W23" s="46">
        <f t="shared" si="10"/>
        <v>1555.5555555555554</v>
      </c>
      <c r="X23" s="46">
        <f t="shared" si="10"/>
        <v>1333.3333333333335</v>
      </c>
      <c r="Y23" s="46">
        <f t="shared" si="10"/>
        <v>1111.111111111111</v>
      </c>
      <c r="Z23" s="46">
        <f t="shared" si="10"/>
        <v>888.8888888888887</v>
      </c>
      <c r="AA23" s="46">
        <f t="shared" si="10"/>
        <v>666.6666666666667</v>
      </c>
      <c r="AB23" s="46">
        <f t="shared" si="10"/>
        <v>444.44444444444434</v>
      </c>
      <c r="AC23" s="46">
        <f t="shared" si="10"/>
        <v>222.22222222222217</v>
      </c>
      <c r="AD23" s="46">
        <f t="shared" si="10"/>
        <v>0</v>
      </c>
      <c r="AE23" s="46">
        <f t="shared" si="10"/>
        <v>0</v>
      </c>
      <c r="AF23" s="22"/>
      <c r="AG23" s="1"/>
    </row>
    <row r="24" spans="1:33" ht="13.5">
      <c r="A24" s="95" t="s">
        <v>108</v>
      </c>
      <c r="B24" s="79">
        <f>+$Z$26</f>
        <v>89548.94882688067</v>
      </c>
      <c r="C24" s="88">
        <f>+$Z$54</f>
        <v>41133.02579065112</v>
      </c>
      <c r="D24" s="1"/>
      <c r="E24" s="24" t="s">
        <v>42</v>
      </c>
      <c r="F24" s="16"/>
      <c r="G24" s="2"/>
      <c r="H24" s="16"/>
      <c r="I24" s="23" t="s">
        <v>43</v>
      </c>
      <c r="J24" s="24"/>
      <c r="K24" s="33">
        <f>SUM(K14:K23)</f>
        <v>0</v>
      </c>
      <c r="L24" s="33">
        <f aca="true" t="shared" si="11" ref="L24:AE24">SUM(L14:L23)</f>
        <v>12705.481481481482</v>
      </c>
      <c r="M24" s="33">
        <f t="shared" si="11"/>
        <v>12572.777777777777</v>
      </c>
      <c r="N24" s="33">
        <f t="shared" si="11"/>
        <v>12422.555555555555</v>
      </c>
      <c r="O24" s="33">
        <f t="shared" si="11"/>
        <v>12272.333333333332</v>
      </c>
      <c r="P24" s="33">
        <f t="shared" si="11"/>
        <v>12124.111111111111</v>
      </c>
      <c r="Q24" s="33">
        <f t="shared" si="11"/>
        <v>11975.888888888889</v>
      </c>
      <c r="R24" s="33">
        <f t="shared" si="11"/>
        <v>11828.666666666668</v>
      </c>
      <c r="S24" s="33">
        <f t="shared" si="11"/>
        <v>11681.444444444445</v>
      </c>
      <c r="T24" s="33">
        <f t="shared" si="11"/>
        <v>11535.222222222223</v>
      </c>
      <c r="U24" s="33">
        <f t="shared" si="11"/>
        <v>10890</v>
      </c>
      <c r="V24" s="33">
        <f t="shared" si="11"/>
        <v>10745.777777777777</v>
      </c>
      <c r="W24" s="33">
        <f t="shared" si="11"/>
        <v>10601.555555555555</v>
      </c>
      <c r="X24" s="33">
        <f t="shared" si="11"/>
        <v>10458.333333333334</v>
      </c>
      <c r="Y24" s="33">
        <f t="shared" si="11"/>
        <v>10316.111111111111</v>
      </c>
      <c r="Z24" s="33">
        <f t="shared" si="11"/>
        <v>10174.888888888889</v>
      </c>
      <c r="AA24" s="33">
        <f t="shared" si="11"/>
        <v>10033.666666666666</v>
      </c>
      <c r="AB24" s="33">
        <f t="shared" si="11"/>
        <v>9893.444444444445</v>
      </c>
      <c r="AC24" s="33">
        <f t="shared" si="11"/>
        <v>9754.222222222223</v>
      </c>
      <c r="AD24" s="33">
        <f t="shared" si="11"/>
        <v>9616</v>
      </c>
      <c r="AE24" s="33">
        <f t="shared" si="11"/>
        <v>9701</v>
      </c>
      <c r="AF24" s="22"/>
      <c r="AG24" s="1"/>
    </row>
    <row r="25" spans="1:33" ht="14.25" thickBot="1">
      <c r="A25" s="96" t="s">
        <v>102</v>
      </c>
      <c r="B25" s="90">
        <f>+$AE$26</f>
        <v>133009.4631193402</v>
      </c>
      <c r="C25" s="91">
        <f>+$AE$54</f>
        <v>69778.60240924901</v>
      </c>
      <c r="D25" s="1"/>
      <c r="E25" s="35" t="s">
        <v>44</v>
      </c>
      <c r="F25" s="9"/>
      <c r="G25" s="17"/>
      <c r="H25" s="18" t="s">
        <v>45</v>
      </c>
      <c r="I25" s="23"/>
      <c r="J25" s="47" t="s">
        <v>46</v>
      </c>
      <c r="K25" s="33">
        <f>K13-K24</f>
        <v>0</v>
      </c>
      <c r="L25" s="33">
        <f aca="true" t="shared" si="12" ref="L25:AE25">L13-L24</f>
        <v>8294.518518518518</v>
      </c>
      <c r="M25" s="33">
        <f t="shared" si="12"/>
        <v>8637.222222222223</v>
      </c>
      <c r="N25" s="33">
        <f t="shared" si="12"/>
        <v>8999.544444444444</v>
      </c>
      <c r="O25" s="33">
        <f t="shared" si="12"/>
        <v>9363.957666666669</v>
      </c>
      <c r="P25" s="33">
        <f t="shared" si="12"/>
        <v>9728.45279888889</v>
      </c>
      <c r="Q25" s="33">
        <f t="shared" si="12"/>
        <v>10095.020660211112</v>
      </c>
      <c r="R25" s="33">
        <f t="shared" si="12"/>
        <v>10463.651977924335</v>
      </c>
      <c r="S25" s="33">
        <f t="shared" si="12"/>
        <v>10833.337386592466</v>
      </c>
      <c r="T25" s="33">
        <f t="shared" si="12"/>
        <v>11205.067427125057</v>
      </c>
      <c r="U25" s="33">
        <f t="shared" si="12"/>
        <v>12077.832545840753</v>
      </c>
      <c r="V25" s="33">
        <f t="shared" si="12"/>
        <v>12451.623093521383</v>
      </c>
      <c r="W25" s="33">
        <f t="shared" si="12"/>
        <v>12827.429324456596</v>
      </c>
      <c r="X25" s="33">
        <f t="shared" si="12"/>
        <v>13205.241395478939</v>
      </c>
      <c r="Y25" s="33">
        <f t="shared" si="12"/>
        <v>13584.049364989287</v>
      </c>
      <c r="Z25" s="33">
        <f t="shared" si="12"/>
        <v>13963.843191972514</v>
      </c>
      <c r="AA25" s="33">
        <f t="shared" si="12"/>
        <v>14346.612735003348</v>
      </c>
      <c r="AB25" s="33">
        <f t="shared" si="12"/>
        <v>14730.347751242269</v>
      </c>
      <c r="AC25" s="33">
        <f t="shared" si="12"/>
        <v>15116.037895421356</v>
      </c>
      <c r="AD25" s="33">
        <f t="shared" si="12"/>
        <v>15502.672718820017</v>
      </c>
      <c r="AE25" s="33">
        <f t="shared" si="12"/>
        <v>15669.019446008217</v>
      </c>
      <c r="AF25" s="22"/>
      <c r="AG25" s="1"/>
    </row>
    <row r="26" spans="1:33" ht="14.25" thickBot="1">
      <c r="A26" s="78"/>
      <c r="B26" s="78"/>
      <c r="C26" s="78"/>
      <c r="D26" s="1"/>
      <c r="E26" s="24" t="s">
        <v>47</v>
      </c>
      <c r="F26" s="61">
        <v>4</v>
      </c>
      <c r="G26" s="31"/>
      <c r="H26" s="16"/>
      <c r="I26" s="23"/>
      <c r="J26" s="47" t="s">
        <v>48</v>
      </c>
      <c r="K26" s="33"/>
      <c r="L26" s="33">
        <f aca="true" t="shared" si="13" ref="L26:AE26">K29</f>
        <v>0</v>
      </c>
      <c r="M26" s="33">
        <f t="shared" si="13"/>
        <v>4894.518518518518</v>
      </c>
      <c r="N26" s="33">
        <f t="shared" si="13"/>
        <v>9990.74074074074</v>
      </c>
      <c r="O26" s="33">
        <f t="shared" si="13"/>
        <v>15301.285185185185</v>
      </c>
      <c r="P26" s="33">
        <f t="shared" si="13"/>
        <v>20826.242851851854</v>
      </c>
      <c r="Q26" s="33">
        <f t="shared" si="13"/>
        <v>26566.695650740745</v>
      </c>
      <c r="R26" s="33">
        <f t="shared" si="13"/>
        <v>32523.71631095186</v>
      </c>
      <c r="S26" s="33">
        <f t="shared" si="13"/>
        <v>38697.3682888762</v>
      </c>
      <c r="T26" s="33">
        <f t="shared" si="13"/>
        <v>45089.705675468664</v>
      </c>
      <c r="U26" s="34">
        <f t="shared" si="13"/>
        <v>51700.773102593725</v>
      </c>
      <c r="V26" s="33">
        <f t="shared" si="13"/>
        <v>58827.60564843447</v>
      </c>
      <c r="W26" s="33">
        <f t="shared" si="13"/>
        <v>66174.22874195586</v>
      </c>
      <c r="X26" s="33">
        <f t="shared" si="13"/>
        <v>73742.65806641245</v>
      </c>
      <c r="Y26" s="33">
        <f t="shared" si="13"/>
        <v>81533.89946189139</v>
      </c>
      <c r="Z26" s="33">
        <f t="shared" si="13"/>
        <v>89548.94882688067</v>
      </c>
      <c r="AA26" s="33">
        <f t="shared" si="13"/>
        <v>97787.79201885319</v>
      </c>
      <c r="AB26" s="33">
        <f t="shared" si="13"/>
        <v>106252.40475385654</v>
      </c>
      <c r="AC26" s="33">
        <f t="shared" si="13"/>
        <v>114943.7525050988</v>
      </c>
      <c r="AD26" s="33">
        <f t="shared" si="13"/>
        <v>123862.79040052016</v>
      </c>
      <c r="AE26" s="33">
        <f t="shared" si="13"/>
        <v>133009.4631193402</v>
      </c>
      <c r="AF26" s="22"/>
      <c r="AG26" s="1"/>
    </row>
    <row r="27" spans="1:33" ht="13.5">
      <c r="A27" s="78"/>
      <c r="B27" s="78"/>
      <c r="C27" s="78"/>
      <c r="D27" s="1"/>
      <c r="E27" s="17"/>
      <c r="F27" s="2"/>
      <c r="G27" s="2"/>
      <c r="H27" s="16"/>
      <c r="I27" s="23"/>
      <c r="J27" s="47" t="s">
        <v>97</v>
      </c>
      <c r="K27" s="33">
        <f>K25+K26</f>
        <v>0</v>
      </c>
      <c r="L27" s="73">
        <f>+L25+IF(L26&lt;0,L26,0)</f>
        <v>8294.518518518518</v>
      </c>
      <c r="M27" s="33">
        <f>+M25+IF(M26&lt;0,M26,0)</f>
        <v>8637.222222222223</v>
      </c>
      <c r="N27" s="33">
        <f>+N25+IF(N26&lt;0,N26,0)</f>
        <v>8999.544444444444</v>
      </c>
      <c r="O27" s="33">
        <f>+O25+IF(O26&lt;0,O26,0)</f>
        <v>9363.957666666669</v>
      </c>
      <c r="P27" s="33">
        <f>+P25+IF(P26&lt;0,P26,0)</f>
        <v>9728.45279888889</v>
      </c>
      <c r="Q27" s="76">
        <f>+Q25+IF(SUM(L25:P25)&lt;0,SUM(L25:P25),0)</f>
        <v>10095.020660211112</v>
      </c>
      <c r="R27" s="76">
        <f aca="true" t="shared" si="14" ref="R27:AE27">+R25+IF(SUM(M25:Q25)&lt;0,SUM(M25:Q25),0)</f>
        <v>10463.651977924335</v>
      </c>
      <c r="S27" s="76">
        <f t="shared" si="14"/>
        <v>10833.337386592466</v>
      </c>
      <c r="T27" s="76">
        <f t="shared" si="14"/>
        <v>11205.067427125057</v>
      </c>
      <c r="U27" s="76">
        <f t="shared" si="14"/>
        <v>12077.832545840753</v>
      </c>
      <c r="V27" s="76">
        <f t="shared" si="14"/>
        <v>12451.623093521383</v>
      </c>
      <c r="W27" s="76">
        <f t="shared" si="14"/>
        <v>12827.429324456596</v>
      </c>
      <c r="X27" s="76">
        <f t="shared" si="14"/>
        <v>13205.241395478939</v>
      </c>
      <c r="Y27" s="76">
        <f t="shared" si="14"/>
        <v>13584.049364989287</v>
      </c>
      <c r="Z27" s="76">
        <f t="shared" si="14"/>
        <v>13963.843191972514</v>
      </c>
      <c r="AA27" s="76">
        <f t="shared" si="14"/>
        <v>14346.612735003348</v>
      </c>
      <c r="AB27" s="76">
        <f t="shared" si="14"/>
        <v>14730.347751242269</v>
      </c>
      <c r="AC27" s="76">
        <f t="shared" si="14"/>
        <v>15116.037895421356</v>
      </c>
      <c r="AD27" s="76">
        <f t="shared" si="14"/>
        <v>15502.672718820017</v>
      </c>
      <c r="AE27" s="76">
        <f t="shared" si="14"/>
        <v>15669.019446008217</v>
      </c>
      <c r="AF27" s="22"/>
      <c r="AG27" s="1"/>
    </row>
    <row r="28" spans="1:33" ht="14.25" thickBot="1">
      <c r="A28" s="78"/>
      <c r="B28" s="78"/>
      <c r="C28" s="78"/>
      <c r="D28" s="1"/>
      <c r="E28" s="48" t="s">
        <v>49</v>
      </c>
      <c r="F28" s="17"/>
      <c r="G28" s="2"/>
      <c r="H28" s="16"/>
      <c r="I28" s="23"/>
      <c r="J28" s="47" t="s">
        <v>50</v>
      </c>
      <c r="K28" s="33">
        <f aca="true" t="shared" si="15" ref="K28:AE28">IF(K27&gt;0,TRUNC(K27*$F$56/100),0)</f>
        <v>0</v>
      </c>
      <c r="L28" s="33">
        <f t="shared" si="15"/>
        <v>3400</v>
      </c>
      <c r="M28" s="33">
        <f t="shared" si="15"/>
        <v>3541</v>
      </c>
      <c r="N28" s="33">
        <f t="shared" si="15"/>
        <v>3689</v>
      </c>
      <c r="O28" s="33">
        <f t="shared" si="15"/>
        <v>3839</v>
      </c>
      <c r="P28" s="33">
        <f t="shared" si="15"/>
        <v>3988</v>
      </c>
      <c r="Q28" s="33">
        <f t="shared" si="15"/>
        <v>4138</v>
      </c>
      <c r="R28" s="33">
        <f t="shared" si="15"/>
        <v>4290</v>
      </c>
      <c r="S28" s="33">
        <f t="shared" si="15"/>
        <v>4441</v>
      </c>
      <c r="T28" s="33">
        <f t="shared" si="15"/>
        <v>4594</v>
      </c>
      <c r="U28" s="34">
        <f t="shared" si="15"/>
        <v>4951</v>
      </c>
      <c r="V28" s="33">
        <f t="shared" si="15"/>
        <v>5105</v>
      </c>
      <c r="W28" s="33">
        <f t="shared" si="15"/>
        <v>5259</v>
      </c>
      <c r="X28" s="33">
        <f t="shared" si="15"/>
        <v>5414</v>
      </c>
      <c r="Y28" s="33">
        <f t="shared" si="15"/>
        <v>5569</v>
      </c>
      <c r="Z28" s="33">
        <f t="shared" si="15"/>
        <v>5725</v>
      </c>
      <c r="AA28" s="33">
        <f t="shared" si="15"/>
        <v>5882</v>
      </c>
      <c r="AB28" s="33">
        <f t="shared" si="15"/>
        <v>6039</v>
      </c>
      <c r="AC28" s="33">
        <f t="shared" si="15"/>
        <v>6197</v>
      </c>
      <c r="AD28" s="33">
        <f t="shared" si="15"/>
        <v>6356</v>
      </c>
      <c r="AE28" s="33">
        <f t="shared" si="15"/>
        <v>6424</v>
      </c>
      <c r="AF28" s="22"/>
      <c r="AG28" s="1"/>
    </row>
    <row r="29" spans="1:33" ht="13.5">
      <c r="A29" s="78"/>
      <c r="B29" s="78"/>
      <c r="C29" s="78"/>
      <c r="D29" s="1"/>
      <c r="E29" s="27" t="s">
        <v>51</v>
      </c>
      <c r="F29" s="62">
        <v>30000</v>
      </c>
      <c r="G29" s="17"/>
      <c r="H29" s="23"/>
      <c r="I29" s="23"/>
      <c r="J29" s="47" t="s">
        <v>52</v>
      </c>
      <c r="K29" s="33">
        <f>K27-K28</f>
        <v>0</v>
      </c>
      <c r="L29" s="33">
        <f aca="true" t="shared" si="16" ref="L29:AE29">K29+L25-L28</f>
        <v>4894.518518518518</v>
      </c>
      <c r="M29" s="33">
        <f t="shared" si="16"/>
        <v>9990.74074074074</v>
      </c>
      <c r="N29" s="33">
        <f t="shared" si="16"/>
        <v>15301.285185185185</v>
      </c>
      <c r="O29" s="33">
        <f t="shared" si="16"/>
        <v>20826.242851851854</v>
      </c>
      <c r="P29" s="33">
        <f t="shared" si="16"/>
        <v>26566.695650740745</v>
      </c>
      <c r="Q29" s="38">
        <f t="shared" si="16"/>
        <v>32523.71631095186</v>
      </c>
      <c r="R29" s="33">
        <f t="shared" si="16"/>
        <v>38697.3682888762</v>
      </c>
      <c r="S29" s="33">
        <f t="shared" si="16"/>
        <v>45089.705675468664</v>
      </c>
      <c r="T29" s="33">
        <f t="shared" si="16"/>
        <v>51700.773102593725</v>
      </c>
      <c r="U29" s="34">
        <f t="shared" si="16"/>
        <v>58827.60564843447</v>
      </c>
      <c r="V29" s="33">
        <f t="shared" si="16"/>
        <v>66174.22874195586</v>
      </c>
      <c r="W29" s="33">
        <f t="shared" si="16"/>
        <v>73742.65806641245</v>
      </c>
      <c r="X29" s="33">
        <f t="shared" si="16"/>
        <v>81533.89946189139</v>
      </c>
      <c r="Y29" s="33">
        <f t="shared" si="16"/>
        <v>89548.94882688067</v>
      </c>
      <c r="Z29" s="33">
        <f t="shared" si="16"/>
        <v>97787.79201885319</v>
      </c>
      <c r="AA29" s="33">
        <f t="shared" si="16"/>
        <v>106252.40475385654</v>
      </c>
      <c r="AB29" s="33">
        <f t="shared" si="16"/>
        <v>114943.7525050988</v>
      </c>
      <c r="AC29" s="33">
        <f t="shared" si="16"/>
        <v>123862.79040052016</v>
      </c>
      <c r="AD29" s="33">
        <f t="shared" si="16"/>
        <v>133009.4631193402</v>
      </c>
      <c r="AE29" s="33">
        <f t="shared" si="16"/>
        <v>142254.48256534841</v>
      </c>
      <c r="AF29" s="22"/>
      <c r="AG29" s="1"/>
    </row>
    <row r="30" spans="1:33" ht="13.5">
      <c r="A30" s="78"/>
      <c r="B30" s="78"/>
      <c r="C30" s="78"/>
      <c r="D30" s="1"/>
      <c r="E30" s="27" t="s">
        <v>53</v>
      </c>
      <c r="F30" s="63">
        <v>1</v>
      </c>
      <c r="G30" s="17"/>
      <c r="H30" s="2"/>
      <c r="I30" s="2"/>
      <c r="J30" s="2"/>
      <c r="K30" s="2"/>
      <c r="L30" s="74"/>
      <c r="M30" s="74"/>
      <c r="N30" s="74"/>
      <c r="O30" s="74"/>
      <c r="P30" s="74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"/>
      <c r="AG30" s="1"/>
    </row>
    <row r="31" spans="1:33" ht="21">
      <c r="A31" s="80"/>
      <c r="B31" s="78"/>
      <c r="C31" s="78"/>
      <c r="D31" s="1"/>
      <c r="E31" s="30" t="s">
        <v>54</v>
      </c>
      <c r="F31" s="64">
        <v>30</v>
      </c>
      <c r="G31" s="17"/>
      <c r="H31" s="11"/>
      <c r="I31" s="11"/>
      <c r="J31" s="11"/>
      <c r="K31" s="72" t="s">
        <v>96</v>
      </c>
      <c r="L31" s="11"/>
      <c r="M31" s="11"/>
      <c r="N31" s="11"/>
      <c r="O31" s="12"/>
      <c r="P31" s="11"/>
      <c r="Q31" s="11"/>
      <c r="R31" s="11"/>
      <c r="S31" s="11"/>
      <c r="T31" s="49"/>
      <c r="U31" s="14" t="s">
        <v>1</v>
      </c>
      <c r="V31" s="15" t="s">
        <v>55</v>
      </c>
      <c r="W31" s="4"/>
      <c r="X31" s="4"/>
      <c r="Y31" s="4"/>
      <c r="Z31" s="4"/>
      <c r="AA31" s="4"/>
      <c r="AB31" s="4"/>
      <c r="AC31" s="4"/>
      <c r="AD31" s="4"/>
      <c r="AE31" s="14" t="s">
        <v>1</v>
      </c>
      <c r="AF31" s="1"/>
      <c r="AG31" s="1"/>
    </row>
    <row r="32" spans="1:33" ht="13.5">
      <c r="A32" s="78"/>
      <c r="B32" s="78"/>
      <c r="C32" s="78"/>
      <c r="D32" s="1"/>
      <c r="E32" s="27" t="s">
        <v>56</v>
      </c>
      <c r="F32" s="65">
        <v>0</v>
      </c>
      <c r="G32" s="17"/>
      <c r="H32" s="16"/>
      <c r="I32" s="16"/>
      <c r="J32" s="17"/>
      <c r="K32" s="18" t="str">
        <f>+K6</f>
        <v>開業前</v>
      </c>
      <c r="L32" s="18" t="s">
        <v>3</v>
      </c>
      <c r="M32" s="18" t="s">
        <v>4</v>
      </c>
      <c r="N32" s="18" t="s">
        <v>5</v>
      </c>
      <c r="O32" s="18" t="s">
        <v>6</v>
      </c>
      <c r="P32" s="18" t="s">
        <v>7</v>
      </c>
      <c r="Q32" s="18" t="s">
        <v>8</v>
      </c>
      <c r="R32" s="18" t="s">
        <v>9</v>
      </c>
      <c r="S32" s="18" t="s">
        <v>10</v>
      </c>
      <c r="T32" s="18" t="s">
        <v>11</v>
      </c>
      <c r="U32" s="19" t="s">
        <v>12</v>
      </c>
      <c r="V32" s="20" t="s">
        <v>13</v>
      </c>
      <c r="W32" s="20" t="s">
        <v>14</v>
      </c>
      <c r="X32" s="20" t="s">
        <v>15</v>
      </c>
      <c r="Y32" s="20" t="s">
        <v>16</v>
      </c>
      <c r="Z32" s="20" t="s">
        <v>17</v>
      </c>
      <c r="AA32" s="20" t="s">
        <v>18</v>
      </c>
      <c r="AB32" s="20" t="s">
        <v>19</v>
      </c>
      <c r="AC32" s="20" t="s">
        <v>20</v>
      </c>
      <c r="AD32" s="20" t="s">
        <v>21</v>
      </c>
      <c r="AE32" s="20" t="s">
        <v>22</v>
      </c>
      <c r="AF32" s="1"/>
      <c r="AG32" s="1"/>
    </row>
    <row r="33" spans="1:33" ht="13.5">
      <c r="A33" s="78"/>
      <c r="B33" s="78"/>
      <c r="C33" s="78"/>
      <c r="D33" s="1"/>
      <c r="E33" s="35" t="s">
        <v>53</v>
      </c>
      <c r="F33" s="63"/>
      <c r="G33" s="17"/>
      <c r="H33" s="16"/>
      <c r="I33" s="23"/>
      <c r="J33" s="11"/>
      <c r="K33" s="24" t="str">
        <f>+K7</f>
        <v>　準備段階</v>
      </c>
      <c r="L33" s="23"/>
      <c r="M33" s="23"/>
      <c r="N33" s="23"/>
      <c r="O33" s="23"/>
      <c r="P33" s="23"/>
      <c r="Q33" s="23"/>
      <c r="R33" s="23"/>
      <c r="S33" s="23"/>
      <c r="T33" s="23"/>
      <c r="U33" s="50"/>
      <c r="V33" s="23"/>
      <c r="W33" s="23"/>
      <c r="X33" s="23"/>
      <c r="Y33" s="23"/>
      <c r="Z33" s="23"/>
      <c r="AA33" s="23"/>
      <c r="AB33" s="23"/>
      <c r="AC33" s="23"/>
      <c r="AD33" s="23"/>
      <c r="AE33" s="50"/>
      <c r="AF33" s="1"/>
      <c r="AG33" s="1"/>
    </row>
    <row r="34" spans="1:33" ht="13.5">
      <c r="A34" s="78"/>
      <c r="B34" s="78"/>
      <c r="C34" s="78"/>
      <c r="D34" s="1"/>
      <c r="E34" s="24" t="s">
        <v>54</v>
      </c>
      <c r="F34" s="64"/>
      <c r="G34" s="17"/>
      <c r="H34" s="16"/>
      <c r="I34" s="23"/>
      <c r="J34" s="47" t="s">
        <v>57</v>
      </c>
      <c r="K34" s="33"/>
      <c r="L34" s="33">
        <f aca="true" t="shared" si="17" ref="L34:AE34">K54</f>
        <v>-5000</v>
      </c>
      <c r="M34" s="33">
        <f t="shared" si="17"/>
        <v>975.1857040882751</v>
      </c>
      <c r="N34" s="33">
        <f t="shared" si="17"/>
        <v>3737.1017993030473</v>
      </c>
      <c r="O34" s="33">
        <f t="shared" si="17"/>
        <v>6558.127871659741</v>
      </c>
      <c r="P34" s="33">
        <f t="shared" si="17"/>
        <v>9426.896431355151</v>
      </c>
      <c r="Q34" s="33">
        <f t="shared" si="17"/>
        <v>12334.801658993925</v>
      </c>
      <c r="R34" s="33">
        <f t="shared" si="17"/>
        <v>15277.98923610492</v>
      </c>
      <c r="S34" s="33">
        <f t="shared" si="17"/>
        <v>18249.345762515135</v>
      </c>
      <c r="T34" s="33">
        <f t="shared" si="17"/>
        <v>21241.487743992013</v>
      </c>
      <c r="U34" s="34">
        <f t="shared" si="17"/>
        <v>24248.750132900554</v>
      </c>
      <c r="V34" s="33">
        <f t="shared" si="17"/>
        <v>27262.174403930854</v>
      </c>
      <c r="W34" s="33">
        <f t="shared" si="17"/>
        <v>30070.49614623344</v>
      </c>
      <c r="X34" s="33">
        <f t="shared" si="17"/>
        <v>32870.1321525524</v>
      </c>
      <c r="Y34" s="33">
        <f t="shared" si="17"/>
        <v>35653.16698516942</v>
      </c>
      <c r="Z34" s="33">
        <f t="shared" si="17"/>
        <v>38410.33899766354</v>
      </c>
      <c r="AA34" s="33">
        <f t="shared" si="17"/>
        <v>41133.02579065112</v>
      </c>
      <c r="AB34" s="33">
        <f t="shared" si="17"/>
        <v>43812.22907879626</v>
      </c>
      <c r="AC34" s="33">
        <f t="shared" si="17"/>
        <v>46437.558945473014</v>
      </c>
      <c r="AD34" s="33">
        <f t="shared" si="17"/>
        <v>48999.2174605149</v>
      </c>
      <c r="AE34" s="34">
        <f t="shared" si="17"/>
        <v>59385.31444993486</v>
      </c>
      <c r="AF34" s="1"/>
      <c r="AG34" s="1"/>
    </row>
    <row r="35" spans="1:33" ht="13.5">
      <c r="A35" s="78"/>
      <c r="B35" s="78"/>
      <c r="C35" s="78"/>
      <c r="D35" s="1"/>
      <c r="E35" s="27" t="s">
        <v>58</v>
      </c>
      <c r="F35" s="65"/>
      <c r="G35" s="17"/>
      <c r="H35" s="16"/>
      <c r="I35" s="16"/>
      <c r="J35" s="35" t="str">
        <f>+E29</f>
        <v> 売上高　Ａ</v>
      </c>
      <c r="K35" s="28"/>
      <c r="L35" s="28">
        <f aca="true" t="shared" si="18" ref="L35:AE37">L8</f>
        <v>30000</v>
      </c>
      <c r="M35" s="28">
        <f t="shared" si="18"/>
        <v>30300</v>
      </c>
      <c r="N35" s="28">
        <f t="shared" si="18"/>
        <v>30603</v>
      </c>
      <c r="O35" s="28">
        <f t="shared" si="18"/>
        <v>30909.03</v>
      </c>
      <c r="P35" s="28">
        <f t="shared" si="18"/>
        <v>31218.1203</v>
      </c>
      <c r="Q35" s="28">
        <f t="shared" si="18"/>
        <v>31530.301503</v>
      </c>
      <c r="R35" s="28">
        <f t="shared" si="18"/>
        <v>31845.60451803</v>
      </c>
      <c r="S35" s="28">
        <f t="shared" si="18"/>
        <v>32164.0605632103</v>
      </c>
      <c r="T35" s="28">
        <f t="shared" si="18"/>
        <v>32485.701168842403</v>
      </c>
      <c r="U35" s="29">
        <f t="shared" si="18"/>
        <v>32810.558180530825</v>
      </c>
      <c r="V35" s="28">
        <f t="shared" si="18"/>
        <v>33138.66376233613</v>
      </c>
      <c r="W35" s="28">
        <f t="shared" si="18"/>
        <v>33470.050399959495</v>
      </c>
      <c r="X35" s="28">
        <f t="shared" si="18"/>
        <v>33804.75090395909</v>
      </c>
      <c r="Y35" s="28">
        <f t="shared" si="18"/>
        <v>34142.79841299868</v>
      </c>
      <c r="Z35" s="28">
        <f t="shared" si="18"/>
        <v>34484.22639712867</v>
      </c>
      <c r="AA35" s="28">
        <f t="shared" si="18"/>
        <v>34829.068661099955</v>
      </c>
      <c r="AB35" s="28">
        <f t="shared" si="18"/>
        <v>35177.35934771095</v>
      </c>
      <c r="AC35" s="28">
        <f t="shared" si="18"/>
        <v>35529.132941188065</v>
      </c>
      <c r="AD35" s="28">
        <f t="shared" si="18"/>
        <v>35884.42427059994</v>
      </c>
      <c r="AE35" s="29">
        <f t="shared" si="18"/>
        <v>36243.26851330594</v>
      </c>
      <c r="AF35" s="1"/>
      <c r="AG35" s="1"/>
    </row>
    <row r="36" spans="1:33" ht="13.5">
      <c r="A36" s="78"/>
      <c r="B36" s="78"/>
      <c r="C36" s="78"/>
      <c r="D36" s="1"/>
      <c r="E36" s="35" t="s">
        <v>53</v>
      </c>
      <c r="F36" s="63"/>
      <c r="G36" s="17"/>
      <c r="H36" s="16"/>
      <c r="I36" s="18" t="s">
        <v>59</v>
      </c>
      <c r="J36" s="51" t="str">
        <f>+E32</f>
        <v> 売上高　Ｂ</v>
      </c>
      <c r="K36" s="52">
        <f>K9</f>
        <v>0</v>
      </c>
      <c r="L36" s="52">
        <f t="shared" si="18"/>
        <v>0</v>
      </c>
      <c r="M36" s="52">
        <f t="shared" si="18"/>
        <v>0</v>
      </c>
      <c r="N36" s="52">
        <f t="shared" si="18"/>
        <v>0</v>
      </c>
      <c r="O36" s="52">
        <f t="shared" si="18"/>
        <v>0</v>
      </c>
      <c r="P36" s="52">
        <f t="shared" si="18"/>
        <v>0</v>
      </c>
      <c r="Q36" s="52">
        <f t="shared" si="18"/>
        <v>0</v>
      </c>
      <c r="R36" s="52">
        <f t="shared" si="18"/>
        <v>0</v>
      </c>
      <c r="S36" s="52">
        <f t="shared" si="18"/>
        <v>0</v>
      </c>
      <c r="T36" s="52">
        <f t="shared" si="18"/>
        <v>0</v>
      </c>
      <c r="U36" s="53">
        <f t="shared" si="18"/>
        <v>0</v>
      </c>
      <c r="V36" s="52">
        <f t="shared" si="18"/>
        <v>0</v>
      </c>
      <c r="W36" s="52">
        <f t="shared" si="18"/>
        <v>0</v>
      </c>
      <c r="X36" s="52">
        <f t="shared" si="18"/>
        <v>0</v>
      </c>
      <c r="Y36" s="52">
        <f t="shared" si="18"/>
        <v>0</v>
      </c>
      <c r="Z36" s="52">
        <f t="shared" si="18"/>
        <v>0</v>
      </c>
      <c r="AA36" s="52">
        <f t="shared" si="18"/>
        <v>0</v>
      </c>
      <c r="AB36" s="52">
        <f t="shared" si="18"/>
        <v>0</v>
      </c>
      <c r="AC36" s="52">
        <f t="shared" si="18"/>
        <v>0</v>
      </c>
      <c r="AD36" s="52">
        <f t="shared" si="18"/>
        <v>0</v>
      </c>
      <c r="AE36" s="53">
        <f t="shared" si="18"/>
        <v>0</v>
      </c>
      <c r="AF36" s="1"/>
      <c r="AG36" s="1"/>
    </row>
    <row r="37" spans="1:33" ht="14.25" thickBot="1">
      <c r="A37" s="78"/>
      <c r="B37" s="78"/>
      <c r="C37" s="78"/>
      <c r="D37" s="1"/>
      <c r="E37" s="24" t="s">
        <v>54</v>
      </c>
      <c r="F37" s="66"/>
      <c r="G37" s="17"/>
      <c r="H37" s="18" t="s">
        <v>60</v>
      </c>
      <c r="I37" s="18" t="s">
        <v>61</v>
      </c>
      <c r="J37" s="51" t="str">
        <f>+E35</f>
        <v> 売上高　Ｃ</v>
      </c>
      <c r="K37" s="52">
        <f>K10</f>
        <v>0</v>
      </c>
      <c r="L37" s="54">
        <f t="shared" si="18"/>
        <v>0</v>
      </c>
      <c r="M37" s="54">
        <f t="shared" si="18"/>
        <v>0</v>
      </c>
      <c r="N37" s="54">
        <f t="shared" si="18"/>
        <v>0</v>
      </c>
      <c r="O37" s="54">
        <f t="shared" si="18"/>
        <v>0</v>
      </c>
      <c r="P37" s="54">
        <f t="shared" si="18"/>
        <v>0</v>
      </c>
      <c r="Q37" s="54">
        <f t="shared" si="18"/>
        <v>0</v>
      </c>
      <c r="R37" s="54">
        <f t="shared" si="18"/>
        <v>0</v>
      </c>
      <c r="S37" s="54">
        <f t="shared" si="18"/>
        <v>0</v>
      </c>
      <c r="T37" s="54">
        <f t="shared" si="18"/>
        <v>0</v>
      </c>
      <c r="U37" s="55">
        <f t="shared" si="18"/>
        <v>0</v>
      </c>
      <c r="V37" s="54">
        <f t="shared" si="18"/>
        <v>0</v>
      </c>
      <c r="W37" s="54">
        <f t="shared" si="18"/>
        <v>0</v>
      </c>
      <c r="X37" s="54">
        <f t="shared" si="18"/>
        <v>0</v>
      </c>
      <c r="Y37" s="54">
        <f t="shared" si="18"/>
        <v>0</v>
      </c>
      <c r="Z37" s="54">
        <f t="shared" si="18"/>
        <v>0</v>
      </c>
      <c r="AA37" s="54">
        <f t="shared" si="18"/>
        <v>0</v>
      </c>
      <c r="AB37" s="54">
        <f t="shared" si="18"/>
        <v>0</v>
      </c>
      <c r="AC37" s="54">
        <f t="shared" si="18"/>
        <v>0</v>
      </c>
      <c r="AD37" s="54">
        <f t="shared" si="18"/>
        <v>0</v>
      </c>
      <c r="AE37" s="55">
        <f t="shared" si="18"/>
        <v>0</v>
      </c>
      <c r="AF37" s="1"/>
      <c r="AG37" s="1"/>
    </row>
    <row r="38" spans="1:33" ht="13.5">
      <c r="A38" s="78"/>
      <c r="B38" s="78"/>
      <c r="C38" s="78"/>
      <c r="D38" s="1"/>
      <c r="E38" s="1"/>
      <c r="F38" s="1"/>
      <c r="G38" s="17"/>
      <c r="H38" s="16"/>
      <c r="I38" s="18" t="s">
        <v>62</v>
      </c>
      <c r="J38" s="35" t="s">
        <v>63</v>
      </c>
      <c r="K38" s="28">
        <f>F19</f>
        <v>10000</v>
      </c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9"/>
      <c r="AF38" s="1"/>
      <c r="AG38" s="1"/>
    </row>
    <row r="39" spans="1:33" ht="14.25" thickBot="1">
      <c r="A39" s="78"/>
      <c r="B39" s="78"/>
      <c r="C39" s="78"/>
      <c r="D39" s="1"/>
      <c r="E39" s="56" t="s">
        <v>92</v>
      </c>
      <c r="F39" s="32"/>
      <c r="G39" s="17"/>
      <c r="H39" s="18" t="s">
        <v>64</v>
      </c>
      <c r="I39" s="18" t="s">
        <v>65</v>
      </c>
      <c r="J39" s="24" t="s">
        <v>66</v>
      </c>
      <c r="K39" s="33">
        <f>F22</f>
        <v>100000</v>
      </c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1"/>
      <c r="AG39" s="1"/>
    </row>
    <row r="40" spans="1:33" ht="13.5">
      <c r="A40" s="78"/>
      <c r="B40" s="78"/>
      <c r="C40" s="78"/>
      <c r="D40" s="1"/>
      <c r="E40" s="35" t="s">
        <v>67</v>
      </c>
      <c r="F40" s="65"/>
      <c r="G40" s="17"/>
      <c r="H40" s="16"/>
      <c r="I40" s="23"/>
      <c r="J40" s="24" t="s">
        <v>68</v>
      </c>
      <c r="K40" s="33">
        <f aca="true" t="shared" si="19" ref="K40:AE40">SUM(K35:K39)</f>
        <v>110000</v>
      </c>
      <c r="L40" s="33">
        <f t="shared" si="19"/>
        <v>30000</v>
      </c>
      <c r="M40" s="33">
        <f t="shared" si="19"/>
        <v>30300</v>
      </c>
      <c r="N40" s="33">
        <f t="shared" si="19"/>
        <v>30603</v>
      </c>
      <c r="O40" s="33">
        <f t="shared" si="19"/>
        <v>30909.03</v>
      </c>
      <c r="P40" s="33">
        <f t="shared" si="19"/>
        <v>31218.1203</v>
      </c>
      <c r="Q40" s="33">
        <f t="shared" si="19"/>
        <v>31530.301503</v>
      </c>
      <c r="R40" s="33">
        <f t="shared" si="19"/>
        <v>31845.60451803</v>
      </c>
      <c r="S40" s="33">
        <f t="shared" si="19"/>
        <v>32164.0605632103</v>
      </c>
      <c r="T40" s="33">
        <f t="shared" si="19"/>
        <v>32485.701168842403</v>
      </c>
      <c r="U40" s="34">
        <f t="shared" si="19"/>
        <v>32810.558180530825</v>
      </c>
      <c r="V40" s="33">
        <f t="shared" si="19"/>
        <v>33138.66376233613</v>
      </c>
      <c r="W40" s="33">
        <f t="shared" si="19"/>
        <v>33470.050399959495</v>
      </c>
      <c r="X40" s="33">
        <f t="shared" si="19"/>
        <v>33804.75090395909</v>
      </c>
      <c r="Y40" s="33">
        <f t="shared" si="19"/>
        <v>34142.79841299868</v>
      </c>
      <c r="Z40" s="33">
        <f t="shared" si="19"/>
        <v>34484.22639712867</v>
      </c>
      <c r="AA40" s="33">
        <f t="shared" si="19"/>
        <v>34829.068661099955</v>
      </c>
      <c r="AB40" s="33">
        <f t="shared" si="19"/>
        <v>35177.35934771095</v>
      </c>
      <c r="AC40" s="33">
        <f t="shared" si="19"/>
        <v>35529.132941188065</v>
      </c>
      <c r="AD40" s="33">
        <f t="shared" si="19"/>
        <v>35884.42427059994</v>
      </c>
      <c r="AE40" s="34">
        <f t="shared" si="19"/>
        <v>36243.26851330594</v>
      </c>
      <c r="AF40" s="1"/>
      <c r="AG40" s="1"/>
    </row>
    <row r="41" spans="1:33" ht="13.5">
      <c r="A41" s="78"/>
      <c r="B41" s="78"/>
      <c r="C41" s="78"/>
      <c r="D41" s="1"/>
      <c r="E41" s="35" t="s">
        <v>69</v>
      </c>
      <c r="F41" s="65">
        <v>0</v>
      </c>
      <c r="G41" s="17"/>
      <c r="H41" s="18" t="s">
        <v>59</v>
      </c>
      <c r="I41" s="16"/>
      <c r="J41" s="35" t="str">
        <f>+J12</f>
        <v>  仕 入 原 価</v>
      </c>
      <c r="K41" s="28"/>
      <c r="L41" s="28">
        <f aca="true" t="shared" si="20" ref="L41:AE41">L12</f>
        <v>9000</v>
      </c>
      <c r="M41" s="28">
        <f t="shared" si="20"/>
        <v>9090</v>
      </c>
      <c r="N41" s="28">
        <f t="shared" si="20"/>
        <v>9180.9</v>
      </c>
      <c r="O41" s="28">
        <f t="shared" si="20"/>
        <v>9272.708999999999</v>
      </c>
      <c r="P41" s="28">
        <f t="shared" si="20"/>
        <v>9365.43609</v>
      </c>
      <c r="Q41" s="28">
        <f t="shared" si="20"/>
        <v>9459.0904509</v>
      </c>
      <c r="R41" s="28">
        <f t="shared" si="20"/>
        <v>9553.681355408999</v>
      </c>
      <c r="S41" s="28">
        <f t="shared" si="20"/>
        <v>9649.21816896309</v>
      </c>
      <c r="T41" s="28">
        <f t="shared" si="20"/>
        <v>9745.710350652722</v>
      </c>
      <c r="U41" s="29">
        <f t="shared" si="20"/>
        <v>9843.167454159247</v>
      </c>
      <c r="V41" s="28">
        <f t="shared" si="20"/>
        <v>9941.59912870084</v>
      </c>
      <c r="W41" s="28">
        <f t="shared" si="20"/>
        <v>10041.01511998785</v>
      </c>
      <c r="X41" s="28">
        <f t="shared" si="20"/>
        <v>10141.425271187727</v>
      </c>
      <c r="Y41" s="28">
        <f t="shared" si="20"/>
        <v>10242.839523899604</v>
      </c>
      <c r="Z41" s="28">
        <f t="shared" si="20"/>
        <v>10345.2679191386</v>
      </c>
      <c r="AA41" s="28">
        <f t="shared" si="20"/>
        <v>10448.720598329986</v>
      </c>
      <c r="AB41" s="28">
        <f t="shared" si="20"/>
        <v>10553.207804313286</v>
      </c>
      <c r="AC41" s="28">
        <f t="shared" si="20"/>
        <v>10658.73988235642</v>
      </c>
      <c r="AD41" s="28">
        <f t="shared" si="20"/>
        <v>10765.327281179982</v>
      </c>
      <c r="AE41" s="28">
        <f t="shared" si="20"/>
        <v>10872.980553991783</v>
      </c>
      <c r="AF41" s="22"/>
      <c r="AG41" s="1"/>
    </row>
    <row r="42" spans="1:33" ht="13.5">
      <c r="A42" s="78"/>
      <c r="B42" s="78"/>
      <c r="C42" s="78"/>
      <c r="D42" s="1"/>
      <c r="E42" s="35" t="s">
        <v>70</v>
      </c>
      <c r="F42" s="65"/>
      <c r="G42" s="17"/>
      <c r="H42" s="16"/>
      <c r="I42" s="16"/>
      <c r="J42" s="35" t="str">
        <f>+J23</f>
        <v>  支 払 利 息</v>
      </c>
      <c r="K42" s="28">
        <f aca="true" t="shared" si="21" ref="K42:AE42">K23</f>
        <v>0</v>
      </c>
      <c r="L42" s="28">
        <f t="shared" si="21"/>
        <v>3981.481481481481</v>
      </c>
      <c r="M42" s="28">
        <f t="shared" si="21"/>
        <v>3777.7777777777783</v>
      </c>
      <c r="N42" s="28">
        <f t="shared" si="21"/>
        <v>3555.5555555555547</v>
      </c>
      <c r="O42" s="28">
        <f t="shared" si="21"/>
        <v>3333.333333333333</v>
      </c>
      <c r="P42" s="28">
        <f t="shared" si="21"/>
        <v>3111.111111111111</v>
      </c>
      <c r="Q42" s="28">
        <f t="shared" si="21"/>
        <v>2888.8888888888887</v>
      </c>
      <c r="R42" s="28">
        <f t="shared" si="21"/>
        <v>2666.666666666667</v>
      </c>
      <c r="S42" s="28">
        <f t="shared" si="21"/>
        <v>2444.4444444444443</v>
      </c>
      <c r="T42" s="28">
        <f t="shared" si="21"/>
        <v>2222.222222222222</v>
      </c>
      <c r="U42" s="29">
        <f t="shared" si="21"/>
        <v>2000</v>
      </c>
      <c r="V42" s="28">
        <f t="shared" si="21"/>
        <v>1777.7777777777774</v>
      </c>
      <c r="W42" s="28">
        <f t="shared" si="21"/>
        <v>1555.5555555555554</v>
      </c>
      <c r="X42" s="28">
        <f t="shared" si="21"/>
        <v>1333.3333333333335</v>
      </c>
      <c r="Y42" s="28">
        <f t="shared" si="21"/>
        <v>1111.111111111111</v>
      </c>
      <c r="Z42" s="28">
        <f t="shared" si="21"/>
        <v>888.8888888888887</v>
      </c>
      <c r="AA42" s="28">
        <f t="shared" si="21"/>
        <v>666.6666666666667</v>
      </c>
      <c r="AB42" s="28">
        <f t="shared" si="21"/>
        <v>444.44444444444434</v>
      </c>
      <c r="AC42" s="28">
        <f t="shared" si="21"/>
        <v>222.22222222222217</v>
      </c>
      <c r="AD42" s="28">
        <f t="shared" si="21"/>
        <v>0</v>
      </c>
      <c r="AE42" s="28">
        <f t="shared" si="21"/>
        <v>0</v>
      </c>
      <c r="AF42" s="22"/>
      <c r="AG42" s="1"/>
    </row>
    <row r="43" spans="1:33" ht="14.25" thickBot="1">
      <c r="A43" s="78"/>
      <c r="B43" s="78"/>
      <c r="C43" s="78"/>
      <c r="D43" s="1"/>
      <c r="E43" s="24" t="s">
        <v>71</v>
      </c>
      <c r="F43" s="67"/>
      <c r="G43" s="57"/>
      <c r="H43" s="18" t="s">
        <v>72</v>
      </c>
      <c r="I43" s="18" t="s">
        <v>72</v>
      </c>
      <c r="J43" s="35" t="str">
        <f>+J16</f>
        <v>  地 代 家 賃</v>
      </c>
      <c r="K43" s="28">
        <f aca="true" t="shared" si="22" ref="K43:AE46">K16</f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8">
        <f t="shared" si="22"/>
        <v>0</v>
      </c>
      <c r="Q43" s="28">
        <f t="shared" si="22"/>
        <v>0</v>
      </c>
      <c r="R43" s="28">
        <f t="shared" si="22"/>
        <v>0</v>
      </c>
      <c r="S43" s="28">
        <f t="shared" si="22"/>
        <v>0</v>
      </c>
      <c r="T43" s="28">
        <f t="shared" si="22"/>
        <v>0</v>
      </c>
      <c r="U43" s="29">
        <f t="shared" si="22"/>
        <v>0</v>
      </c>
      <c r="V43" s="28">
        <f t="shared" si="22"/>
        <v>0</v>
      </c>
      <c r="W43" s="28">
        <f t="shared" si="22"/>
        <v>0</v>
      </c>
      <c r="X43" s="28">
        <f t="shared" si="22"/>
        <v>0</v>
      </c>
      <c r="Y43" s="28">
        <f t="shared" si="22"/>
        <v>0</v>
      </c>
      <c r="Z43" s="28">
        <f t="shared" si="22"/>
        <v>0</v>
      </c>
      <c r="AA43" s="28">
        <f t="shared" si="22"/>
        <v>0</v>
      </c>
      <c r="AB43" s="28">
        <f t="shared" si="22"/>
        <v>0</v>
      </c>
      <c r="AC43" s="28">
        <f t="shared" si="22"/>
        <v>0</v>
      </c>
      <c r="AD43" s="28">
        <f t="shared" si="22"/>
        <v>0</v>
      </c>
      <c r="AE43" s="28">
        <f t="shared" si="22"/>
        <v>0</v>
      </c>
      <c r="AF43" s="22"/>
      <c r="AG43" s="1"/>
    </row>
    <row r="44" spans="1:33" ht="14.25" thickBot="1">
      <c r="A44" s="81" t="s">
        <v>104</v>
      </c>
      <c r="B44" s="82"/>
      <c r="C44" s="83"/>
      <c r="D44" s="1"/>
      <c r="E44" s="30" t="s">
        <v>73</v>
      </c>
      <c r="F44" s="32"/>
      <c r="G44" s="57"/>
      <c r="H44" s="16"/>
      <c r="I44" s="16"/>
      <c r="J44" s="35" t="str">
        <f>+J17</f>
        <v>  保  険  料</v>
      </c>
      <c r="K44" s="28"/>
      <c r="L44" s="28">
        <f t="shared" si="22"/>
        <v>2000</v>
      </c>
      <c r="M44" s="28">
        <f t="shared" si="22"/>
        <v>2020</v>
      </c>
      <c r="N44" s="28">
        <f t="shared" si="22"/>
        <v>2040</v>
      </c>
      <c r="O44" s="28">
        <f t="shared" si="22"/>
        <v>2060</v>
      </c>
      <c r="P44" s="28">
        <f t="shared" si="22"/>
        <v>2081</v>
      </c>
      <c r="Q44" s="28">
        <f t="shared" si="22"/>
        <v>2102</v>
      </c>
      <c r="R44" s="28">
        <f t="shared" si="22"/>
        <v>2123</v>
      </c>
      <c r="S44" s="28">
        <f t="shared" si="22"/>
        <v>2144</v>
      </c>
      <c r="T44" s="28">
        <f t="shared" si="22"/>
        <v>2165</v>
      </c>
      <c r="U44" s="29">
        <f t="shared" si="22"/>
        <v>2187</v>
      </c>
      <c r="V44" s="28">
        <f t="shared" si="22"/>
        <v>2209</v>
      </c>
      <c r="W44" s="28">
        <f t="shared" si="22"/>
        <v>2231</v>
      </c>
      <c r="X44" s="28">
        <f t="shared" si="22"/>
        <v>2253</v>
      </c>
      <c r="Y44" s="28">
        <f t="shared" si="22"/>
        <v>2276</v>
      </c>
      <c r="Z44" s="28">
        <f t="shared" si="22"/>
        <v>2299</v>
      </c>
      <c r="AA44" s="28">
        <f t="shared" si="22"/>
        <v>2322</v>
      </c>
      <c r="AB44" s="28">
        <f t="shared" si="22"/>
        <v>2345</v>
      </c>
      <c r="AC44" s="28">
        <f t="shared" si="22"/>
        <v>2368</v>
      </c>
      <c r="AD44" s="28">
        <f t="shared" si="22"/>
        <v>2392</v>
      </c>
      <c r="AE44" s="28">
        <f t="shared" si="22"/>
        <v>2416</v>
      </c>
      <c r="AF44" s="22"/>
      <c r="AG44" s="1"/>
    </row>
    <row r="45" spans="1:33" ht="13.5">
      <c r="A45" s="84" t="s">
        <v>105</v>
      </c>
      <c r="B45" s="78"/>
      <c r="C45" s="85"/>
      <c r="D45" s="1"/>
      <c r="E45" s="35" t="s">
        <v>69</v>
      </c>
      <c r="F45" s="65">
        <v>0</v>
      </c>
      <c r="G45" s="17"/>
      <c r="H45" s="18" t="s">
        <v>37</v>
      </c>
      <c r="I45" s="18" t="s">
        <v>74</v>
      </c>
      <c r="J45" s="35" t="str">
        <f>+J18</f>
        <v>  租 税 公 課</v>
      </c>
      <c r="K45" s="28">
        <f>K18</f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8">
        <f t="shared" si="22"/>
        <v>0</v>
      </c>
      <c r="Q45" s="28">
        <f t="shared" si="22"/>
        <v>0</v>
      </c>
      <c r="R45" s="28">
        <f t="shared" si="22"/>
        <v>0</v>
      </c>
      <c r="S45" s="28">
        <f t="shared" si="22"/>
        <v>0</v>
      </c>
      <c r="T45" s="28">
        <f t="shared" si="22"/>
        <v>0</v>
      </c>
      <c r="U45" s="29">
        <f t="shared" si="22"/>
        <v>0</v>
      </c>
      <c r="V45" s="28">
        <f t="shared" si="22"/>
        <v>0</v>
      </c>
      <c r="W45" s="28">
        <f t="shared" si="22"/>
        <v>0</v>
      </c>
      <c r="X45" s="28">
        <f t="shared" si="22"/>
        <v>0</v>
      </c>
      <c r="Y45" s="28">
        <f t="shared" si="22"/>
        <v>0</v>
      </c>
      <c r="Z45" s="28">
        <f t="shared" si="22"/>
        <v>0</v>
      </c>
      <c r="AA45" s="28">
        <f t="shared" si="22"/>
        <v>0</v>
      </c>
      <c r="AB45" s="28">
        <f t="shared" si="22"/>
        <v>0</v>
      </c>
      <c r="AC45" s="28">
        <f t="shared" si="22"/>
        <v>0</v>
      </c>
      <c r="AD45" s="28">
        <f t="shared" si="22"/>
        <v>0</v>
      </c>
      <c r="AE45" s="28">
        <f t="shared" si="22"/>
        <v>0</v>
      </c>
      <c r="AF45" s="22"/>
      <c r="AG45" s="1"/>
    </row>
    <row r="46" spans="1:33" ht="13.5">
      <c r="A46" s="84"/>
      <c r="B46" s="80" t="s">
        <v>98</v>
      </c>
      <c r="C46" s="86" t="s">
        <v>99</v>
      </c>
      <c r="D46" s="1"/>
      <c r="E46" s="35" t="s">
        <v>75</v>
      </c>
      <c r="F46" s="65">
        <v>2000</v>
      </c>
      <c r="G46" s="17"/>
      <c r="H46" s="16"/>
      <c r="I46" s="16"/>
      <c r="J46" s="35" t="str">
        <f>+J19</f>
        <v>  水道光熱費</v>
      </c>
      <c r="K46" s="28"/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8">
        <f t="shared" si="22"/>
        <v>0</v>
      </c>
      <c r="Q46" s="28">
        <f t="shared" si="22"/>
        <v>0</v>
      </c>
      <c r="R46" s="28">
        <f t="shared" si="22"/>
        <v>0</v>
      </c>
      <c r="S46" s="28">
        <f t="shared" si="22"/>
        <v>0</v>
      </c>
      <c r="T46" s="28">
        <f t="shared" si="22"/>
        <v>0</v>
      </c>
      <c r="U46" s="29">
        <f t="shared" si="22"/>
        <v>0</v>
      </c>
      <c r="V46" s="28">
        <f t="shared" si="22"/>
        <v>0</v>
      </c>
      <c r="W46" s="28">
        <f t="shared" si="22"/>
        <v>0</v>
      </c>
      <c r="X46" s="28">
        <f t="shared" si="22"/>
        <v>0</v>
      </c>
      <c r="Y46" s="28">
        <f t="shared" si="22"/>
        <v>0</v>
      </c>
      <c r="Z46" s="28">
        <f t="shared" si="22"/>
        <v>0</v>
      </c>
      <c r="AA46" s="28">
        <f t="shared" si="22"/>
        <v>0</v>
      </c>
      <c r="AB46" s="28">
        <f t="shared" si="22"/>
        <v>0</v>
      </c>
      <c r="AC46" s="28">
        <f t="shared" si="22"/>
        <v>0</v>
      </c>
      <c r="AD46" s="28">
        <f t="shared" si="22"/>
        <v>0</v>
      </c>
      <c r="AE46" s="28">
        <f t="shared" si="22"/>
        <v>0</v>
      </c>
      <c r="AF46" s="22"/>
      <c r="AG46" s="1"/>
    </row>
    <row r="47" spans="1:33" ht="13.5">
      <c r="A47" s="87" t="s">
        <v>103</v>
      </c>
      <c r="B47" s="79">
        <f>+$P$26</f>
        <v>20826.242851851854</v>
      </c>
      <c r="C47" s="88">
        <f>+$P$54</f>
        <v>12334.801658993925</v>
      </c>
      <c r="D47" s="1"/>
      <c r="E47" s="35" t="s">
        <v>70</v>
      </c>
      <c r="F47" s="65"/>
      <c r="G47" s="17"/>
      <c r="H47" s="18" t="s">
        <v>40</v>
      </c>
      <c r="I47" s="18" t="s">
        <v>62</v>
      </c>
      <c r="J47" s="35" t="str">
        <f>+J22</f>
        <v>  その他の経費</v>
      </c>
      <c r="K47" s="28">
        <f>K22+K21+K20</f>
        <v>0</v>
      </c>
      <c r="L47" s="28">
        <f aca="true" t="shared" si="23" ref="L47:AE47">L22+L21+L20</f>
        <v>144</v>
      </c>
      <c r="M47" s="28">
        <f t="shared" si="23"/>
        <v>145</v>
      </c>
      <c r="N47" s="28">
        <f t="shared" si="23"/>
        <v>146</v>
      </c>
      <c r="O47" s="28">
        <f t="shared" si="23"/>
        <v>147</v>
      </c>
      <c r="P47" s="28">
        <f t="shared" si="23"/>
        <v>148</v>
      </c>
      <c r="Q47" s="28">
        <f t="shared" si="23"/>
        <v>149</v>
      </c>
      <c r="R47" s="28">
        <f t="shared" si="23"/>
        <v>150</v>
      </c>
      <c r="S47" s="28">
        <f t="shared" si="23"/>
        <v>151</v>
      </c>
      <c r="T47" s="28">
        <f t="shared" si="23"/>
        <v>152</v>
      </c>
      <c r="U47" s="28">
        <f t="shared" si="23"/>
        <v>153</v>
      </c>
      <c r="V47" s="28">
        <f t="shared" si="23"/>
        <v>154</v>
      </c>
      <c r="W47" s="28">
        <f t="shared" si="23"/>
        <v>155</v>
      </c>
      <c r="X47" s="28">
        <f t="shared" si="23"/>
        <v>156</v>
      </c>
      <c r="Y47" s="28">
        <f t="shared" si="23"/>
        <v>157</v>
      </c>
      <c r="Z47" s="28">
        <f t="shared" si="23"/>
        <v>158</v>
      </c>
      <c r="AA47" s="28">
        <f t="shared" si="23"/>
        <v>159</v>
      </c>
      <c r="AB47" s="28">
        <f t="shared" si="23"/>
        <v>160</v>
      </c>
      <c r="AC47" s="28">
        <f t="shared" si="23"/>
        <v>161</v>
      </c>
      <c r="AD47" s="28">
        <f t="shared" si="23"/>
        <v>162</v>
      </c>
      <c r="AE47" s="28">
        <f t="shared" si="23"/>
        <v>163</v>
      </c>
      <c r="AF47" s="22"/>
      <c r="AG47" s="1"/>
    </row>
    <row r="48" spans="1:33" ht="13.5">
      <c r="A48" s="87" t="s">
        <v>100</v>
      </c>
      <c r="B48" s="79">
        <f>+$U$26</f>
        <v>51700.773102593725</v>
      </c>
      <c r="C48" s="88">
        <f>+$U$54</f>
        <v>27262.174403930854</v>
      </c>
      <c r="D48" s="1"/>
      <c r="E48" s="35" t="s">
        <v>76</v>
      </c>
      <c r="F48" s="65"/>
      <c r="G48" s="17"/>
      <c r="H48" s="16"/>
      <c r="I48" s="16"/>
      <c r="J48" s="35" t="s">
        <v>77</v>
      </c>
      <c r="K48" s="28">
        <v>0</v>
      </c>
      <c r="L48" s="28">
        <f aca="true" t="shared" si="24" ref="L48:AE48">K28</f>
        <v>0</v>
      </c>
      <c r="M48" s="28">
        <f t="shared" si="24"/>
        <v>3400</v>
      </c>
      <c r="N48" s="28">
        <f t="shared" si="24"/>
        <v>3541</v>
      </c>
      <c r="O48" s="28">
        <f t="shared" si="24"/>
        <v>3689</v>
      </c>
      <c r="P48" s="28">
        <f t="shared" si="24"/>
        <v>3839</v>
      </c>
      <c r="Q48" s="28">
        <f t="shared" si="24"/>
        <v>3988</v>
      </c>
      <c r="R48" s="28">
        <f t="shared" si="24"/>
        <v>4138</v>
      </c>
      <c r="S48" s="28">
        <f t="shared" si="24"/>
        <v>4290</v>
      </c>
      <c r="T48" s="28">
        <f t="shared" si="24"/>
        <v>4441</v>
      </c>
      <c r="U48" s="29">
        <f t="shared" si="24"/>
        <v>4594</v>
      </c>
      <c r="V48" s="28">
        <f t="shared" si="24"/>
        <v>4951</v>
      </c>
      <c r="W48" s="28">
        <f t="shared" si="24"/>
        <v>5105</v>
      </c>
      <c r="X48" s="28">
        <f t="shared" si="24"/>
        <v>5259</v>
      </c>
      <c r="Y48" s="28">
        <f t="shared" si="24"/>
        <v>5414</v>
      </c>
      <c r="Z48" s="28">
        <f t="shared" si="24"/>
        <v>5569</v>
      </c>
      <c r="AA48" s="28">
        <f t="shared" si="24"/>
        <v>5725</v>
      </c>
      <c r="AB48" s="28">
        <f t="shared" si="24"/>
        <v>5882</v>
      </c>
      <c r="AC48" s="28">
        <f t="shared" si="24"/>
        <v>6039</v>
      </c>
      <c r="AD48" s="28">
        <f t="shared" si="24"/>
        <v>6197</v>
      </c>
      <c r="AE48" s="28">
        <f t="shared" si="24"/>
        <v>6356</v>
      </c>
      <c r="AF48" s="22"/>
      <c r="AG48" s="1"/>
    </row>
    <row r="49" spans="1:33" ht="13.5">
      <c r="A49" s="87" t="s">
        <v>101</v>
      </c>
      <c r="B49" s="79">
        <f>+$Z$26</f>
        <v>89548.94882688067</v>
      </c>
      <c r="C49" s="88">
        <f>+$Z$54</f>
        <v>41133.02579065112</v>
      </c>
      <c r="D49" s="1"/>
      <c r="E49" s="35" t="s">
        <v>78</v>
      </c>
      <c r="F49" s="65">
        <v>111</v>
      </c>
      <c r="G49" s="17"/>
      <c r="H49" s="18" t="s">
        <v>79</v>
      </c>
      <c r="I49" s="18" t="s">
        <v>65</v>
      </c>
      <c r="J49" s="27" t="str">
        <f>+J14</f>
        <v>  人　件　費</v>
      </c>
      <c r="K49" s="28">
        <f aca="true" t="shared" si="25" ref="K49:AE49">K14</f>
        <v>0</v>
      </c>
      <c r="L49" s="28">
        <f t="shared" si="25"/>
        <v>5000</v>
      </c>
      <c r="M49" s="28">
        <f t="shared" si="25"/>
        <v>5050</v>
      </c>
      <c r="N49" s="28">
        <f t="shared" si="25"/>
        <v>5101</v>
      </c>
      <c r="O49" s="28">
        <f t="shared" si="25"/>
        <v>5152</v>
      </c>
      <c r="P49" s="28">
        <f t="shared" si="25"/>
        <v>5204</v>
      </c>
      <c r="Q49" s="28">
        <f t="shared" si="25"/>
        <v>5256</v>
      </c>
      <c r="R49" s="28">
        <f t="shared" si="25"/>
        <v>5309</v>
      </c>
      <c r="S49" s="28">
        <f t="shared" si="25"/>
        <v>5362</v>
      </c>
      <c r="T49" s="28">
        <f t="shared" si="25"/>
        <v>5416</v>
      </c>
      <c r="U49" s="29">
        <f t="shared" si="25"/>
        <v>5470</v>
      </c>
      <c r="V49" s="28">
        <f t="shared" si="25"/>
        <v>5525</v>
      </c>
      <c r="W49" s="28">
        <f t="shared" si="25"/>
        <v>5580</v>
      </c>
      <c r="X49" s="28">
        <f t="shared" si="25"/>
        <v>5636</v>
      </c>
      <c r="Y49" s="28">
        <f t="shared" si="25"/>
        <v>5692</v>
      </c>
      <c r="Z49" s="28">
        <f t="shared" si="25"/>
        <v>5749</v>
      </c>
      <c r="AA49" s="28">
        <f t="shared" si="25"/>
        <v>5806</v>
      </c>
      <c r="AB49" s="28">
        <f t="shared" si="25"/>
        <v>5864</v>
      </c>
      <c r="AC49" s="28">
        <f t="shared" si="25"/>
        <v>5923</v>
      </c>
      <c r="AD49" s="28">
        <f t="shared" si="25"/>
        <v>5982</v>
      </c>
      <c r="AE49" s="28">
        <f t="shared" si="25"/>
        <v>6042</v>
      </c>
      <c r="AF49" s="22"/>
      <c r="AG49" s="1"/>
    </row>
    <row r="50" spans="1:33" ht="14.25" thickBot="1">
      <c r="A50" s="89" t="s">
        <v>102</v>
      </c>
      <c r="B50" s="90">
        <f>+$AE$26</f>
        <v>133009.4631193402</v>
      </c>
      <c r="C50" s="91">
        <f>+$AE$54</f>
        <v>69778.60240924901</v>
      </c>
      <c r="D50" s="1"/>
      <c r="E50" s="35" t="s">
        <v>80</v>
      </c>
      <c r="F50" s="65">
        <v>33</v>
      </c>
      <c r="G50" s="17"/>
      <c r="H50" s="16"/>
      <c r="I50" s="16"/>
      <c r="J50" s="35" t="s">
        <v>81</v>
      </c>
      <c r="K50" s="28"/>
      <c r="L50" s="46">
        <f>MAX(0,-PPMT($F$26/100,L7,$F$23,$F$22))*IF($F$23-L7&gt;=0,1,0)</f>
        <v>3899.3328144302423</v>
      </c>
      <c r="M50" s="46">
        <f>MAX(0,-PPMT($F$26/100,M7,$F$23,$F$22))*IF($F$23-M7&gt;=0,1,0)</f>
        <v>4055.3061270074522</v>
      </c>
      <c r="N50" s="46">
        <f>MAX(0,-PPMT($F$26/100,N7,$F$23,$F$22))</f>
        <v>4217.51837208775</v>
      </c>
      <c r="O50" s="46">
        <f>IF($F$23-O7&gt;=0,MAX(0,-PPMT($F$26/100,O7,$F$23,$F$22)),0)</f>
        <v>4386.21910697126</v>
      </c>
      <c r="P50" s="46">
        <f aca="true" t="shared" si="26" ref="P50:AE50">IF($F$23-P7&gt;=0,MAX(0,-PPMT($F$26/100,P7,$F$23,$F$22)),0)</f>
        <v>4561.667871250112</v>
      </c>
      <c r="Q50" s="46">
        <f t="shared" si="26"/>
        <v>4744.1345861001155</v>
      </c>
      <c r="R50" s="46">
        <f t="shared" si="26"/>
        <v>4933.899969544121</v>
      </c>
      <c r="S50" s="46">
        <f t="shared" si="26"/>
        <v>5131.255968325884</v>
      </c>
      <c r="T50" s="46">
        <f t="shared" si="26"/>
        <v>5336.506207058921</v>
      </c>
      <c r="U50" s="46">
        <f t="shared" si="26"/>
        <v>5549.966455341279</v>
      </c>
      <c r="V50" s="46">
        <f t="shared" si="26"/>
        <v>5771.96511355493</v>
      </c>
      <c r="W50" s="46">
        <f t="shared" si="26"/>
        <v>6002.843718097126</v>
      </c>
      <c r="X50" s="46">
        <f t="shared" si="26"/>
        <v>6242.9574668210125</v>
      </c>
      <c r="Y50" s="46">
        <f t="shared" si="26"/>
        <v>6492.675765493854</v>
      </c>
      <c r="Z50" s="46">
        <f t="shared" si="26"/>
        <v>6752.382796113607</v>
      </c>
      <c r="AA50" s="46">
        <f t="shared" si="26"/>
        <v>7022.478107958152</v>
      </c>
      <c r="AB50" s="46">
        <f t="shared" si="26"/>
        <v>7303.37723227648</v>
      </c>
      <c r="AC50" s="46">
        <f t="shared" si="26"/>
        <v>7595.5123215675385</v>
      </c>
      <c r="AD50" s="46">
        <f t="shared" si="26"/>
        <v>0</v>
      </c>
      <c r="AE50" s="46">
        <f t="shared" si="26"/>
        <v>0</v>
      </c>
      <c r="AF50" s="22"/>
      <c r="AG50" s="1"/>
    </row>
    <row r="51" spans="1:33" ht="13.5">
      <c r="A51" s="78"/>
      <c r="B51" s="78"/>
      <c r="C51" s="78"/>
      <c r="D51" s="1"/>
      <c r="E51" s="35" t="s">
        <v>71</v>
      </c>
      <c r="F51" s="65"/>
      <c r="G51" s="17"/>
      <c r="H51" s="16"/>
      <c r="I51" s="16"/>
      <c r="J51" s="24" t="s">
        <v>82</v>
      </c>
      <c r="K51" s="33">
        <f>F9+F11+F13+F16</f>
        <v>115000</v>
      </c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2"/>
      <c r="AG51" s="1"/>
    </row>
    <row r="52" spans="1:33" ht="14.25" thickBot="1">
      <c r="A52" s="78"/>
      <c r="B52" s="78"/>
      <c r="C52" s="78"/>
      <c r="D52" s="1"/>
      <c r="E52" s="27" t="s">
        <v>83</v>
      </c>
      <c r="F52" s="67">
        <v>5000</v>
      </c>
      <c r="G52" s="17"/>
      <c r="H52" s="16"/>
      <c r="I52" s="23"/>
      <c r="J52" s="24" t="s">
        <v>68</v>
      </c>
      <c r="K52" s="33">
        <f aca="true" t="shared" si="27" ref="K52:AE52">SUM(K41:K51)</f>
        <v>115000</v>
      </c>
      <c r="L52" s="33">
        <f t="shared" si="27"/>
        <v>24024.814295911725</v>
      </c>
      <c r="M52" s="33">
        <f t="shared" si="27"/>
        <v>27538.083904785228</v>
      </c>
      <c r="N52" s="33">
        <f t="shared" si="27"/>
        <v>27781.973927643307</v>
      </c>
      <c r="O52" s="33">
        <f t="shared" si="27"/>
        <v>28040.26144030459</v>
      </c>
      <c r="P52" s="33">
        <f t="shared" si="27"/>
        <v>28310.215072361225</v>
      </c>
      <c r="Q52" s="33">
        <f t="shared" si="27"/>
        <v>28587.113925889003</v>
      </c>
      <c r="R52" s="33">
        <f t="shared" si="27"/>
        <v>28874.247991619784</v>
      </c>
      <c r="S52" s="33">
        <f t="shared" si="27"/>
        <v>29171.91858173342</v>
      </c>
      <c r="T52" s="33">
        <f t="shared" si="27"/>
        <v>29478.438779933866</v>
      </c>
      <c r="U52" s="34">
        <f t="shared" si="27"/>
        <v>29797.133909500524</v>
      </c>
      <c r="V52" s="33">
        <f t="shared" si="27"/>
        <v>30330.342020033546</v>
      </c>
      <c r="W52" s="33">
        <f t="shared" si="27"/>
        <v>30670.41439364053</v>
      </c>
      <c r="X52" s="33">
        <f t="shared" si="27"/>
        <v>31021.716071342074</v>
      </c>
      <c r="Y52" s="33">
        <f t="shared" si="27"/>
        <v>31385.626400504567</v>
      </c>
      <c r="Z52" s="33">
        <f t="shared" si="27"/>
        <v>31761.539604141093</v>
      </c>
      <c r="AA52" s="33">
        <f t="shared" si="27"/>
        <v>32149.865372954802</v>
      </c>
      <c r="AB52" s="33">
        <f t="shared" si="27"/>
        <v>32552.02948103421</v>
      </c>
      <c r="AC52" s="33">
        <f t="shared" si="27"/>
        <v>32967.47442614618</v>
      </c>
      <c r="AD52" s="33">
        <f t="shared" si="27"/>
        <v>25498.327281179983</v>
      </c>
      <c r="AE52" s="33">
        <f t="shared" si="27"/>
        <v>25849.980553991783</v>
      </c>
      <c r="AF52" s="22"/>
      <c r="AG52" s="1"/>
    </row>
    <row r="53" spans="1:33" ht="14.25" thickBot="1">
      <c r="A53" s="78"/>
      <c r="B53" s="78"/>
      <c r="C53" s="78"/>
      <c r="D53" s="1"/>
      <c r="E53" s="18" t="s">
        <v>84</v>
      </c>
      <c r="F53" s="32"/>
      <c r="G53" s="2"/>
      <c r="H53" s="16"/>
      <c r="I53" s="24" t="s">
        <v>85</v>
      </c>
      <c r="J53" s="11"/>
      <c r="K53" s="33">
        <f aca="true" t="shared" si="28" ref="K53:AE53">K40-K52</f>
        <v>-5000</v>
      </c>
      <c r="L53" s="33">
        <f t="shared" si="28"/>
        <v>5975.185704088275</v>
      </c>
      <c r="M53" s="33">
        <f t="shared" si="28"/>
        <v>2761.916095214772</v>
      </c>
      <c r="N53" s="33">
        <f t="shared" si="28"/>
        <v>2821.0260723566935</v>
      </c>
      <c r="O53" s="33">
        <f t="shared" si="28"/>
        <v>2868.768559695407</v>
      </c>
      <c r="P53" s="33">
        <f t="shared" si="28"/>
        <v>2907.905227638774</v>
      </c>
      <c r="Q53" s="33">
        <f t="shared" si="28"/>
        <v>2943.1875771109953</v>
      </c>
      <c r="R53" s="33">
        <f t="shared" si="28"/>
        <v>2971.3565264102144</v>
      </c>
      <c r="S53" s="33">
        <f t="shared" si="28"/>
        <v>2992.1419814768815</v>
      </c>
      <c r="T53" s="33">
        <f t="shared" si="28"/>
        <v>3007.262388908537</v>
      </c>
      <c r="U53" s="34">
        <f t="shared" si="28"/>
        <v>3013.4242710303006</v>
      </c>
      <c r="V53" s="33">
        <f t="shared" si="28"/>
        <v>2808.3217423025853</v>
      </c>
      <c r="W53" s="33">
        <f t="shared" si="28"/>
        <v>2799.636006318964</v>
      </c>
      <c r="X53" s="33">
        <f t="shared" si="28"/>
        <v>2783.0348326170133</v>
      </c>
      <c r="Y53" s="33">
        <f t="shared" si="28"/>
        <v>2757.172012494113</v>
      </c>
      <c r="Z53" s="33">
        <f t="shared" si="28"/>
        <v>2722.6867929875734</v>
      </c>
      <c r="AA53" s="33">
        <f t="shared" si="28"/>
        <v>2679.2032881451523</v>
      </c>
      <c r="AB53" s="33">
        <f t="shared" si="28"/>
        <v>2625.329866676744</v>
      </c>
      <c r="AC53" s="33">
        <f t="shared" si="28"/>
        <v>2561.658515041883</v>
      </c>
      <c r="AD53" s="33">
        <f t="shared" si="28"/>
        <v>10386.096989419959</v>
      </c>
      <c r="AE53" s="33">
        <f t="shared" si="28"/>
        <v>10393.287959314159</v>
      </c>
      <c r="AF53" s="22"/>
      <c r="AG53" s="1"/>
    </row>
    <row r="54" spans="1:33" ht="14.25" thickBot="1">
      <c r="A54" s="78"/>
      <c r="B54" s="78"/>
      <c r="C54" s="78"/>
      <c r="D54" s="1"/>
      <c r="E54" s="24" t="s">
        <v>86</v>
      </c>
      <c r="F54" s="68">
        <v>1</v>
      </c>
      <c r="G54" s="2"/>
      <c r="H54" s="16"/>
      <c r="I54" s="24" t="s">
        <v>87</v>
      </c>
      <c r="J54" s="11"/>
      <c r="K54" s="33">
        <f aca="true" t="shared" si="29" ref="K54:AE54">K34+K40-K52</f>
        <v>-5000</v>
      </c>
      <c r="L54" s="33">
        <f t="shared" si="29"/>
        <v>975.1857040882751</v>
      </c>
      <c r="M54" s="33">
        <f t="shared" si="29"/>
        <v>3737.1017993030473</v>
      </c>
      <c r="N54" s="33">
        <f t="shared" si="29"/>
        <v>6558.127871659741</v>
      </c>
      <c r="O54" s="33">
        <f t="shared" si="29"/>
        <v>9426.896431355151</v>
      </c>
      <c r="P54" s="33">
        <f t="shared" si="29"/>
        <v>12334.801658993925</v>
      </c>
      <c r="Q54" s="33">
        <f t="shared" si="29"/>
        <v>15277.98923610492</v>
      </c>
      <c r="R54" s="33">
        <f t="shared" si="29"/>
        <v>18249.345762515135</v>
      </c>
      <c r="S54" s="33">
        <f t="shared" si="29"/>
        <v>21241.487743992013</v>
      </c>
      <c r="T54" s="33">
        <f t="shared" si="29"/>
        <v>24248.750132900554</v>
      </c>
      <c r="U54" s="34">
        <f t="shared" si="29"/>
        <v>27262.174403930854</v>
      </c>
      <c r="V54" s="33">
        <f t="shared" si="29"/>
        <v>30070.49614623344</v>
      </c>
      <c r="W54" s="33">
        <f t="shared" si="29"/>
        <v>32870.1321525524</v>
      </c>
      <c r="X54" s="33">
        <f t="shared" si="29"/>
        <v>35653.16698516942</v>
      </c>
      <c r="Y54" s="33">
        <f t="shared" si="29"/>
        <v>38410.33899766354</v>
      </c>
      <c r="Z54" s="33">
        <f t="shared" si="29"/>
        <v>41133.02579065112</v>
      </c>
      <c r="AA54" s="33">
        <f t="shared" si="29"/>
        <v>43812.22907879626</v>
      </c>
      <c r="AB54" s="33">
        <f t="shared" si="29"/>
        <v>46437.558945473014</v>
      </c>
      <c r="AC54" s="33">
        <f t="shared" si="29"/>
        <v>48999.2174605149</v>
      </c>
      <c r="AD54" s="33">
        <f t="shared" si="29"/>
        <v>59385.31444993486</v>
      </c>
      <c r="AE54" s="33">
        <f t="shared" si="29"/>
        <v>69778.60240924901</v>
      </c>
      <c r="AF54" s="22"/>
      <c r="AG54" s="1"/>
    </row>
    <row r="55" spans="1:33" ht="14.25" thickBot="1">
      <c r="A55" s="78"/>
      <c r="B55" s="78"/>
      <c r="C55" s="78"/>
      <c r="D55" s="1"/>
      <c r="E55" s="11"/>
      <c r="F55" s="45"/>
      <c r="G55" s="2"/>
      <c r="H55" s="23"/>
      <c r="I55" s="24" t="s">
        <v>110</v>
      </c>
      <c r="J55" s="11"/>
      <c r="K55" s="33">
        <f>K39</f>
        <v>100000</v>
      </c>
      <c r="L55" s="33">
        <f>+MAX(K55-L54,0)</f>
        <v>99024.81429591172</v>
      </c>
      <c r="M55" s="33">
        <f>+MAX(L55-M53,0)</f>
        <v>96262.89820069695</v>
      </c>
      <c r="N55" s="33">
        <f aca="true" t="shared" si="30" ref="N55:AE55">+MAX(M55-N53,0)</f>
        <v>93441.87212834026</v>
      </c>
      <c r="O55" s="33">
        <f t="shared" si="30"/>
        <v>90573.10356864484</v>
      </c>
      <c r="P55" s="33">
        <f t="shared" si="30"/>
        <v>87665.19834100606</v>
      </c>
      <c r="Q55" s="33">
        <f t="shared" si="30"/>
        <v>84722.01076389507</v>
      </c>
      <c r="R55" s="33">
        <f t="shared" si="30"/>
        <v>81750.65423748485</v>
      </c>
      <c r="S55" s="33">
        <f t="shared" si="30"/>
        <v>78758.51225600796</v>
      </c>
      <c r="T55" s="33">
        <f t="shared" si="30"/>
        <v>75751.24986709942</v>
      </c>
      <c r="U55" s="33">
        <f t="shared" si="30"/>
        <v>72737.82559606913</v>
      </c>
      <c r="V55" s="33">
        <f t="shared" si="30"/>
        <v>69929.50385376654</v>
      </c>
      <c r="W55" s="33">
        <f t="shared" si="30"/>
        <v>67129.86784744757</v>
      </c>
      <c r="X55" s="33">
        <f t="shared" si="30"/>
        <v>64346.83301483056</v>
      </c>
      <c r="Y55" s="33">
        <f t="shared" si="30"/>
        <v>61589.66100233645</v>
      </c>
      <c r="Z55" s="33">
        <f t="shared" si="30"/>
        <v>58866.974209348875</v>
      </c>
      <c r="AA55" s="33">
        <f t="shared" si="30"/>
        <v>56187.77092120372</v>
      </c>
      <c r="AB55" s="33">
        <f t="shared" si="30"/>
        <v>53562.44105452698</v>
      </c>
      <c r="AC55" s="33">
        <f t="shared" si="30"/>
        <v>51000.782539485095</v>
      </c>
      <c r="AD55" s="33">
        <f t="shared" si="30"/>
        <v>40614.685550065136</v>
      </c>
      <c r="AE55" s="33">
        <f t="shared" si="30"/>
        <v>30221.397590750978</v>
      </c>
      <c r="AF55" s="22"/>
      <c r="AG55" s="1"/>
    </row>
    <row r="56" spans="1:33" ht="14.25" thickBot="1">
      <c r="A56" s="78"/>
      <c r="B56" s="78"/>
      <c r="C56" s="78"/>
      <c r="D56" s="1"/>
      <c r="E56" s="24" t="s">
        <v>93</v>
      </c>
      <c r="F56" s="68">
        <v>41</v>
      </c>
      <c r="G56" s="2"/>
      <c r="H56" s="2"/>
      <c r="I56" s="2"/>
      <c r="J56" s="2" t="s">
        <v>109</v>
      </c>
      <c r="K56" s="97">
        <f>+K55</f>
        <v>100000</v>
      </c>
      <c r="L56" s="97">
        <f>K56-L50</f>
        <v>96100.66718556976</v>
      </c>
      <c r="M56" s="97">
        <f aca="true" t="shared" si="31" ref="M56:AE56">L56-M50</f>
        <v>92045.36105856231</v>
      </c>
      <c r="N56" s="97">
        <f t="shared" si="31"/>
        <v>87827.84268647456</v>
      </c>
      <c r="O56" s="97">
        <f t="shared" si="31"/>
        <v>83441.6235795033</v>
      </c>
      <c r="P56" s="97">
        <f t="shared" si="31"/>
        <v>78879.95570825318</v>
      </c>
      <c r="Q56" s="97">
        <f t="shared" si="31"/>
        <v>74135.82112215307</v>
      </c>
      <c r="R56" s="97">
        <f t="shared" si="31"/>
        <v>69201.92115260895</v>
      </c>
      <c r="S56" s="97">
        <f t="shared" si="31"/>
        <v>64070.66518428306</v>
      </c>
      <c r="T56" s="97">
        <f t="shared" si="31"/>
        <v>58734.15897722414</v>
      </c>
      <c r="U56" s="97">
        <f t="shared" si="31"/>
        <v>53184.19252188286</v>
      </c>
      <c r="V56" s="97">
        <f t="shared" si="31"/>
        <v>47412.22740832793</v>
      </c>
      <c r="W56" s="97">
        <f t="shared" si="31"/>
        <v>41409.38369023081</v>
      </c>
      <c r="X56" s="97">
        <f t="shared" si="31"/>
        <v>35166.4262234098</v>
      </c>
      <c r="Y56" s="97">
        <f t="shared" si="31"/>
        <v>28673.750457915943</v>
      </c>
      <c r="Z56" s="97">
        <f t="shared" si="31"/>
        <v>21921.36766180234</v>
      </c>
      <c r="AA56" s="97">
        <f t="shared" si="31"/>
        <v>14898.889553844187</v>
      </c>
      <c r="AB56" s="97">
        <f t="shared" si="31"/>
        <v>7595.512321567707</v>
      </c>
      <c r="AC56" s="97">
        <f t="shared" si="31"/>
        <v>1.6825651982799172E-10</v>
      </c>
      <c r="AD56" s="97">
        <f t="shared" si="31"/>
        <v>1.6825651982799172E-10</v>
      </c>
      <c r="AE56" s="97">
        <f t="shared" si="31"/>
        <v>1.6825651982799172E-10</v>
      </c>
      <c r="AF56" s="1"/>
      <c r="AG56" s="1"/>
    </row>
    <row r="57" spans="1:27" ht="13.5">
      <c r="A57" s="78"/>
      <c r="B57" s="78"/>
      <c r="C57" s="78"/>
      <c r="AA57" t="s">
        <v>94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ｔ</cp:lastModifiedBy>
  <cp:lastPrinted>1999-08-12T01:32:45Z</cp:lastPrinted>
  <dcterms:created xsi:type="dcterms:W3CDTF">1999-08-11T09:56:35Z</dcterms:created>
  <dcterms:modified xsi:type="dcterms:W3CDTF">2009-01-24T05:23:42Z</dcterms:modified>
  <cp:category/>
  <cp:version/>
  <cp:contentType/>
  <cp:contentStatus/>
</cp:coreProperties>
</file>